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8372" windowHeight="9288"/>
  </bookViews>
  <sheets>
    <sheet name="Wahlbeteilig., Kand. u. Listen" sheetId="1" r:id="rId1"/>
    <sheet name="Details 1967-1971 " sheetId="2" r:id="rId2"/>
    <sheet name="Grafiken" sheetId="5" r:id="rId3"/>
    <sheet name="Quelle" sheetId="6" r:id="rId4"/>
  </sheets>
  <calcPr calcId="125725"/>
</workbook>
</file>

<file path=xl/calcChain.xml><?xml version="1.0" encoding="utf-8"?>
<calcChain xmlns="http://schemas.openxmlformats.org/spreadsheetml/2006/main">
  <c r="D53" i="1"/>
  <c r="C32" i="2"/>
  <c r="D44" i="1"/>
  <c r="D45"/>
  <c r="D46"/>
  <c r="D47"/>
  <c r="D48"/>
  <c r="D49"/>
  <c r="D50"/>
  <c r="D51"/>
  <c r="D52"/>
  <c r="D43"/>
  <c r="D41"/>
  <c r="D40"/>
  <c r="O4" i="2"/>
  <c r="O5"/>
  <c r="O6"/>
  <c r="O7"/>
  <c r="O21" s="1"/>
  <c r="O8"/>
  <c r="O11"/>
  <c r="O12"/>
  <c r="O13"/>
  <c r="O20" s="1"/>
  <c r="O14"/>
  <c r="O15"/>
  <c r="O22" s="1"/>
  <c r="C18"/>
  <c r="D18"/>
  <c r="E18"/>
  <c r="F18"/>
  <c r="G18"/>
  <c r="H18"/>
  <c r="I18"/>
  <c r="J18"/>
  <c r="M18"/>
  <c r="C19"/>
  <c r="D19"/>
  <c r="E19"/>
  <c r="F19"/>
  <c r="G19"/>
  <c r="H19"/>
  <c r="I19"/>
  <c r="J19"/>
  <c r="M19"/>
  <c r="O19"/>
  <c r="C20"/>
  <c r="D20"/>
  <c r="E20"/>
  <c r="F20"/>
  <c r="G20"/>
  <c r="H20"/>
  <c r="I20"/>
  <c r="J20"/>
  <c r="K20"/>
  <c r="M20"/>
  <c r="E21"/>
  <c r="G21"/>
  <c r="H21"/>
  <c r="I21"/>
  <c r="J21"/>
  <c r="L21"/>
  <c r="E22"/>
  <c r="F22"/>
  <c r="G22"/>
  <c r="H22"/>
  <c r="C33"/>
  <c r="C34"/>
  <c r="C35"/>
  <c r="C36"/>
  <c r="D11" i="1"/>
  <c r="G11"/>
  <c r="D22"/>
  <c r="D23"/>
  <c r="D24"/>
  <c r="D25"/>
  <c r="D26"/>
  <c r="D27"/>
  <c r="D28"/>
  <c r="D29"/>
  <c r="D30"/>
  <c r="D31"/>
  <c r="D32"/>
  <c r="D33"/>
  <c r="D34"/>
  <c r="D35"/>
  <c r="D21"/>
  <c r="D12"/>
  <c r="D13"/>
  <c r="D14"/>
  <c r="D18"/>
  <c r="D19"/>
  <c r="D4"/>
  <c r="D5"/>
  <c r="D6"/>
  <c r="D7"/>
  <c r="D3"/>
  <c r="G12"/>
  <c r="G13"/>
  <c r="G14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C36"/>
  <c r="G36"/>
  <c r="G40"/>
  <c r="G41"/>
  <c r="G42"/>
  <c r="G43"/>
  <c r="G45"/>
  <c r="A46"/>
  <c r="A47" s="1"/>
  <c r="A48" s="1"/>
  <c r="A49" s="1"/>
  <c r="A50" s="1"/>
  <c r="A51" s="1"/>
  <c r="A52" s="1"/>
  <c r="A53" s="1"/>
  <c r="O18" i="2" l="1"/>
</calcChain>
</file>

<file path=xl/comments1.xml><?xml version="1.0" encoding="utf-8"?>
<comments xmlns="http://schemas.openxmlformats.org/spreadsheetml/2006/main">
  <authors>
    <author>Microsoft</author>
  </authors>
  <commentList>
    <comment ref="D7" authorId="0">
      <text>
        <r>
          <rPr>
            <sz val="9"/>
            <color indexed="8"/>
            <rFont val="Calibri"/>
            <family val="2"/>
            <scheme val="minor"/>
          </rPr>
          <t>Die aussergewöhnlich tiefe Stimmbeteiligung an der phil.-hist.-Fakultät (5.6 %) fällt auf (vgl. Tabelle "...". Diese ist neben Kandidierendenmangel auch auf eine Boykott seitens der Linken zurückzuführen (skeptische Haltung des linken Fakultätsvorstandes, Zeitungsartikel in Staatsarchiv Bern, V SUB 281).</t>
        </r>
      </text>
    </comment>
  </commentList>
</comments>
</file>

<file path=xl/comments2.xml><?xml version="1.0" encoding="utf-8"?>
<comments xmlns="http://schemas.openxmlformats.org/spreadsheetml/2006/main">
  <authors>
    <author>Microsoft</author>
  </authors>
  <commentList>
    <comment ref="M10" authorId="0">
      <text>
        <r>
          <rPr>
            <sz val="9"/>
            <color indexed="8"/>
            <rFont val="Calibri"/>
            <family val="2"/>
            <scheme val="minor"/>
          </rPr>
          <t>In Archiv ist nur Wahlbeteiligung enthalten. Rückrechnung.</t>
        </r>
      </text>
    </comment>
    <comment ref="G22" authorId="0">
      <text>
        <r>
          <rPr>
            <sz val="9"/>
            <color indexed="8"/>
            <rFont val="Calibri"/>
            <family val="2"/>
            <scheme val="minor"/>
          </rPr>
          <t>Die aussergewöhnlich tiefe Stimmbeteiligung ist neben Kandidierendenmangel auch auf eine Boykott seitens der Linken zurückzuführen (skeptische Haltung des linken Fakultätsvorstandes, Zeitungsartikel in Staatsarchiv Bern, V SUB 281).</t>
        </r>
      </text>
    </comment>
    <comment ref="B32" authorId="0">
      <text>
        <r>
          <rPr>
            <sz val="9"/>
            <color indexed="8"/>
            <rFont val="Calibri"/>
            <family val="2"/>
            <scheme val="minor"/>
          </rPr>
          <t>Stille Wahl bei Pharmazeuten und vetmed (5 Sitze)</t>
        </r>
      </text>
    </comment>
    <comment ref="C32" authorId="0">
      <text>
        <r>
          <rPr>
            <sz val="9"/>
            <color indexed="81"/>
            <rFont val="Tahoma"/>
            <family val="2"/>
          </rPr>
          <t>Inkl. Fakultätswahlkreise mit stiller Wahl (5 Kand.)</t>
        </r>
      </text>
    </comment>
    <comment ref="B33" authorId="0">
      <text>
        <r>
          <rPr>
            <sz val="9"/>
            <color indexed="8"/>
            <rFont val="Calibri"/>
            <family val="2"/>
            <scheme val="minor"/>
          </rPr>
          <t>Stille Wahl bei Pharmazeuten und vetmed (5 Sitze)</t>
        </r>
      </text>
    </comment>
    <comment ref="C33" authorId="0">
      <text>
        <r>
          <rPr>
            <sz val="9"/>
            <color indexed="8"/>
            <rFont val="Calibri"/>
            <family val="2"/>
            <scheme val="minor"/>
          </rPr>
          <t>Inkl. Fakultätswahlkreise mit stiller Wahl (5 Kand.)</t>
        </r>
      </text>
    </comment>
    <comment ref="B34" authorId="0">
      <text>
        <r>
          <rPr>
            <sz val="9"/>
            <color indexed="8"/>
            <rFont val="Calibri"/>
            <family val="2"/>
            <scheme val="minor"/>
          </rPr>
          <t>Stille Wahl bei vet. Med. (3 Sitze)</t>
        </r>
      </text>
    </comment>
    <comment ref="C34" authorId="0">
      <text>
        <r>
          <rPr>
            <sz val="9"/>
            <color indexed="8"/>
            <rFont val="Calibri"/>
            <family val="2"/>
            <scheme val="minor"/>
          </rPr>
          <t>Inkl. Fakultätswahlkreise mit stiller Wahl (3 Kand.)</t>
        </r>
      </text>
    </comment>
    <comment ref="B35" authorId="0">
      <text>
        <r>
          <rPr>
            <sz val="9"/>
            <color indexed="8"/>
            <rFont val="Calibri"/>
            <family val="2"/>
            <scheme val="minor"/>
          </rPr>
          <t>Wahlen nur bei RWS, Kliniker (Wahlen zufolge Studienreform um drei Monate verschoben), Vorklinkern, med. vet., phil.-hist. und phil.-nat. Stille Wahl bei ev. theol., christkath. theol., WSS  Pharmazeuten und Zahnmedizinern (insg. 17 Sitze).</t>
        </r>
      </text>
    </comment>
    <comment ref="C35" authorId="0">
      <text>
        <r>
          <rPr>
            <sz val="9"/>
            <color indexed="8"/>
            <rFont val="Calibri"/>
            <family val="2"/>
            <scheme val="minor"/>
          </rPr>
          <t>Inkl. Fakultätswahlkreise mit stiller Wahl (17 Kand.)</t>
        </r>
      </text>
    </comment>
    <comment ref="B36" authorId="0">
      <text>
        <r>
          <rPr>
            <sz val="9"/>
            <color indexed="8"/>
            <rFont val="Calibri"/>
            <family val="2"/>
            <scheme val="minor"/>
          </rPr>
          <t>Wahlen nur in WSS, phil.-hist., phil.-nat. und RWS (Zahlen beziehen sich nur hierauf). Stille Wahl bei ev. theol., christkath. theol., Vorklinikern, Pharmazeuten, med.vet., Zahnmedizinern und Thurnlehrern (insg. 21 Sitze); Wahl verschoben bei Vorklinikern.</t>
        </r>
      </text>
    </comment>
    <comment ref="C36" authorId="0">
      <text>
        <r>
          <rPr>
            <sz val="9"/>
            <color indexed="8"/>
            <rFont val="Calibri"/>
            <family val="2"/>
            <scheme val="minor"/>
          </rPr>
          <t>Inkl. Fakultätswahlkreise mit stiller Wahl (21 kand.)</t>
        </r>
      </text>
    </comment>
  </commentList>
</comments>
</file>

<file path=xl/sharedStrings.xml><?xml version="1.0" encoding="utf-8"?>
<sst xmlns="http://schemas.openxmlformats.org/spreadsheetml/2006/main" count="172" uniqueCount="71">
  <si>
    <t>Wahlberechtigte</t>
  </si>
  <si>
    <t>Wählende</t>
  </si>
  <si>
    <t>Sitze</t>
  </si>
  <si>
    <t>Stimmberechtigte</t>
  </si>
  <si>
    <t>ev.th.</t>
  </si>
  <si>
    <t>iur</t>
  </si>
  <si>
    <t>WSS</t>
  </si>
  <si>
    <t>phil.hist.</t>
  </si>
  <si>
    <t>phil.nat.</t>
  </si>
  <si>
    <t>Vorklin.</t>
  </si>
  <si>
    <t>Klink.</t>
  </si>
  <si>
    <t>pharm.</t>
  </si>
  <si>
    <t>vetmed</t>
  </si>
  <si>
    <t>Zahn</t>
  </si>
  <si>
    <t>Turnlehr.</t>
  </si>
  <si>
    <t>Total</t>
  </si>
  <si>
    <t>still</t>
  </si>
  <si>
    <t>Beteiligung</t>
  </si>
  <si>
    <t>Listen</t>
  </si>
  <si>
    <t>versch.</t>
  </si>
  <si>
    <t>vet.med.</t>
  </si>
  <si>
    <t>RWS</t>
  </si>
  <si>
    <t>Jahr</t>
  </si>
  <si>
    <t>Stimm</t>
  </si>
  <si>
    <t>%</t>
  </si>
  <si>
    <t>ja</t>
  </si>
  <si>
    <t>Verein bernischer Geologiestudenten</t>
  </si>
  <si>
    <t>klinik.</t>
  </si>
  <si>
    <t>nein</t>
  </si>
  <si>
    <t>nat.</t>
  </si>
  <si>
    <t>ja, ord.</t>
  </si>
  <si>
    <t>Geologie-Mineralogie</t>
  </si>
  <si>
    <t>hist.</t>
  </si>
  <si>
    <t>Lehramtsfachschaft</t>
  </si>
  <si>
    <t>stille Wahl</t>
  </si>
  <si>
    <t>I. 1967-1971 Majorz in Fakultätswahlkreisen, 80 Sitze, vgl. separate Tabelle</t>
  </si>
  <si>
    <t>Kandid.</t>
  </si>
  <si>
    <t>Ergänzungswahl für die 14 bei den stillen Wahlen von 1999 nicht besetzten Sitze.</t>
  </si>
  <si>
    <t>x</t>
  </si>
  <si>
    <t xml:space="preserve">I. Stimmberechtigte, Wählende und Beteiligung in den einzelnen Fakultätswahlreisen </t>
  </si>
  <si>
    <t>Berechtigte (nur wählende WK)</t>
  </si>
  <si>
    <t xml:space="preserve">Stille Wahl in 2/11 Wahlkreise (5/80 Sitze), für Details s. separate Tabelle. </t>
  </si>
  <si>
    <t>Beteiligung (wählende WK)</t>
  </si>
  <si>
    <t>40(26)</t>
  </si>
  <si>
    <t>II. Aufgeführte Personen</t>
  </si>
  <si>
    <t>Die Liste gibt nur eine grobe Orientierung, sie ist nicht mit den Kandidierendenzahlen späterer Jahre vergleichbar.</t>
  </si>
  <si>
    <t>Namen auf Wahlprotokollen (alle WK)</t>
  </si>
  <si>
    <t>Fakult.</t>
  </si>
  <si>
    <t>gewählt?</t>
  </si>
  <si>
    <t>ja, Mind.</t>
  </si>
  <si>
    <t xml:space="preserve">III. Wahlergebnisse: "Minderheitenkandidaturen" </t>
  </si>
  <si>
    <t>Minderheitsruppierung</t>
  </si>
  <si>
    <t>Wie heute noch in Berner Gemeinden mit Majorz (vgl. Art. 88 ff. GG), gab es in der SUB 1967-1971 "Minderheitskandidaturen".</t>
  </si>
  <si>
    <t>cka.th.</t>
  </si>
  <si>
    <t>Die Zahl der Wahlberechtigten lässt sich  den im Staatsarchiv enthalten Unterlagen nicht entnehmen.</t>
  </si>
  <si>
    <t>Stille Wahl in 7/12 Wahlkreisen (insg. 21/80 Sitze), Wahl verschoben in 1 WK (8 Sitzen), Wahl nur in vier Wahlkreisen (51/80 Sitzen), für Details s. separate Tabelle.</t>
  </si>
  <si>
    <t>Stille Wahl  in einem Wahlkreis  (3/80 Sitze), für Details s. separate Tabelle.</t>
  </si>
  <si>
    <t>Stille Wahlen in 5/11 Wahlreisen  (insg. 17/80 Sitze), für Details s. separate Tabelle.</t>
  </si>
  <si>
    <t>II. 1972-1976: Listenproporz  (nur eine Ratshälfte, 32-33 Sitze, daneben 1 Del. pro FS)</t>
  </si>
  <si>
    <t>Erstellt von Julian Marbach (SR-Mitglied 2013-2015, 2016; SUB-Vorstand 2013-2015). Basierend auf Unterlagen aus dem Staatsarchiv des Kantons Bern und der SUB-Homepage, März 2019.</t>
  </si>
  <si>
    <t>III. 1976-1994 Listenproporz mit 40 Sitzen, jährliche Wahlen</t>
  </si>
  <si>
    <t>IV. Seit 1995: Listenproporz mit 40 Sitzen, zweijährliche Wahlen, ab 2005 elektronisch</t>
  </si>
  <si>
    <t>Nach dem damaligen Wahlrecht konnten die Wählenden beliebige Personen auf ihre Liste schreiben.</t>
  </si>
  <si>
    <t>Die Listen mit den offiziell angemeldeten Kandidierenden sind nur lückenaft enthalten.</t>
  </si>
  <si>
    <t>Untenstehend die Anz. Pers., die Stimmen erhielten, welche die Fakultätswahlprotokollen namentlich nennen (uneinheitliche Praxis).</t>
  </si>
  <si>
    <t>Erhielten als solche angemeldete Minderheitskandidierenden einen gewissen Stimmanteile, wurden sie gewählt.</t>
  </si>
  <si>
    <t>ja, ord = ordentlich gewählt, wäre auch ohne Minderheitenregelung  gewählt worden.</t>
  </si>
  <si>
    <t>Vereinigung Progressive Hochschule (VPH)</t>
  </si>
  <si>
    <t>Die Ergebnisse geben einen beschränkten Eindruck in die Mehrheitsverhältnisse der damaligen Zeit.</t>
  </si>
  <si>
    <t>ja, Mind = Dank der Minderheitenregelung gewählt</t>
  </si>
  <si>
    <t>Da weniger Personen kandidierten als Sitze zu vergeben waren, wurden sämtliche Kandidierenden gewählt und eine Ergänzungswahl für 2000 angesetzt.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</si>
</sst>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64" formatCode="_ * #,##0.0_ ;_ * \-#,##0.0_ ;_ * &quot;-&quot;??_ ;_ @_ "/>
    <numFmt numFmtId="165" formatCode="0.0"/>
    <numFmt numFmtId="166" formatCode="0.0%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color indexed="8"/>
      <name val="Calibri"/>
      <family val="2"/>
      <scheme val="minor"/>
    </font>
    <font>
      <i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NumberFormat="1" applyFont="1" applyFill="1" applyBorder="1" applyAlignment="1" applyProtection="1"/>
    <xf numFmtId="0" fontId="0" fillId="0" borderId="0" xfId="0"/>
    <xf numFmtId="0" fontId="2" fillId="0" borderId="0" xfId="0" applyFont="1"/>
    <xf numFmtId="0" fontId="0" fillId="2" borderId="0" xfId="0" applyFill="1"/>
    <xf numFmtId="165" fontId="0" fillId="0" borderId="0" xfId="0" applyNumberFormat="1"/>
    <xf numFmtId="0" fontId="0" fillId="0" borderId="0" xfId="0"/>
    <xf numFmtId="0" fontId="0" fillId="2" borderId="0" xfId="0" applyFill="1"/>
    <xf numFmtId="165" fontId="0" fillId="0" borderId="0" xfId="0" applyNumberFormat="1"/>
    <xf numFmtId="0" fontId="0" fillId="0" borderId="0" xfId="0"/>
    <xf numFmtId="0" fontId="0" fillId="2" borderId="0" xfId="0" applyFill="1"/>
    <xf numFmtId="166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wrapText="1"/>
    </xf>
    <xf numFmtId="0" fontId="0" fillId="0" borderId="0" xfId="0"/>
    <xf numFmtId="164" fontId="0" fillId="0" borderId="0" xfId="1" applyNumberFormat="1" applyFont="1"/>
    <xf numFmtId="0" fontId="2" fillId="0" borderId="0" xfId="0" applyFont="1"/>
    <xf numFmtId="0" fontId="0" fillId="2" borderId="0" xfId="0" applyFill="1"/>
    <xf numFmtId="0" fontId="0" fillId="0" borderId="0" xfId="0" applyFont="1"/>
    <xf numFmtId="0" fontId="0" fillId="0" borderId="0" xfId="0" applyAlignment="1">
      <alignment horizontal="center" wrapText="1"/>
    </xf>
    <xf numFmtId="0" fontId="3" fillId="3" borderId="0" xfId="0" applyNumberFormat="1" applyFont="1" applyFill="1" applyBorder="1" applyAlignment="1" applyProtection="1"/>
    <xf numFmtId="165" fontId="3" fillId="0" borderId="0" xfId="0" applyNumberFormat="1" applyFont="1" applyFill="1" applyBorder="1" applyAlignment="1" applyProtection="1"/>
    <xf numFmtId="0" fontId="0" fillId="0" borderId="0" xfId="0"/>
    <xf numFmtId="164" fontId="0" fillId="0" borderId="0" xfId="1" applyNumberFormat="1" applyFont="1"/>
    <xf numFmtId="0" fontId="2" fillId="0" borderId="0" xfId="0" applyFont="1"/>
    <xf numFmtId="0" fontId="0" fillId="2" borderId="0" xfId="0" applyFill="1"/>
    <xf numFmtId="0" fontId="5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right"/>
    </xf>
    <xf numFmtId="0" fontId="0" fillId="0" borderId="0" xfId="0" applyAlignment="1">
      <alignment horizontal="left" wrapText="1"/>
    </xf>
    <xf numFmtId="0" fontId="0" fillId="0" borderId="0" xfId="0"/>
    <xf numFmtId="165" fontId="0" fillId="0" borderId="0" xfId="0" applyNumberFormat="1"/>
    <xf numFmtId="0" fontId="0" fillId="0" borderId="0" xfId="0"/>
    <xf numFmtId="165" fontId="0" fillId="0" borderId="0" xfId="0" applyNumberFormat="1"/>
    <xf numFmtId="0" fontId="0" fillId="0" borderId="0" xfId="0" applyAlignment="1">
      <alignment vertical="top" wrapText="1"/>
    </xf>
    <xf numFmtId="0" fontId="3" fillId="0" borderId="1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/>
    <xf numFmtId="0" fontId="6" fillId="0" borderId="0" xfId="0" applyFont="1"/>
    <xf numFmtId="0" fontId="3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NumberFormat="1" applyFont="1" applyFill="1" applyBorder="1" applyAlignment="1" applyProtection="1">
      <alignment horizontal="center"/>
    </xf>
  </cellXfs>
  <cellStyles count="2">
    <cellStyle name="Dezimal" xfId="1" builtinId="3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/>
            </a:pPr>
            <a:r>
              <a:rPr lang="de-DE"/>
              <a:t>Wahlbeteiligung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('Wahlbeteilig., Kand. u. Listen'!$A$3:$A$7,'Wahlbeteilig., Kand. u. Listen'!$A$11:$A$14,'Wahlbeteilig., Kand. u. Listen'!$A$18:$A$36,'Wahlbeteilig., Kand. u. Listen'!$A$40:$A$41,'Wahlbeteilig., Kand. u. Listen'!$A$43:$A$53)</c:f>
              <c:numCache>
                <c:formatCode>General</c:formatCode>
                <c:ptCount val="41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1997</c:v>
                </c:pt>
                <c:pt idx="30">
                  <c:v>2000</c:v>
                </c:pt>
                <c:pt idx="31">
                  <c:v>2001</c:v>
                </c:pt>
                <c:pt idx="32">
                  <c:v>2003</c:v>
                </c:pt>
                <c:pt idx="33">
                  <c:v>2005</c:v>
                </c:pt>
                <c:pt idx="34">
                  <c:v>2007</c:v>
                </c:pt>
                <c:pt idx="35">
                  <c:v>2009</c:v>
                </c:pt>
                <c:pt idx="36">
                  <c:v>2011</c:v>
                </c:pt>
                <c:pt idx="37">
                  <c:v>2013</c:v>
                </c:pt>
                <c:pt idx="38">
                  <c:v>2015</c:v>
                </c:pt>
                <c:pt idx="39">
                  <c:v>2017</c:v>
                </c:pt>
                <c:pt idx="40">
                  <c:v>2019</c:v>
                </c:pt>
              </c:numCache>
            </c:numRef>
          </c:xVal>
          <c:yVal>
            <c:numRef>
              <c:f>('Wahlbeteilig., Kand. u. Listen'!$D$3:$D$7,'Wahlbeteilig., Kand. u. Listen'!$D$11:$D$14,'Wahlbeteilig., Kand. u. Listen'!$D$18:$D$36,'Wahlbeteilig., Kand. u. Listen'!$D$40:$D$41,'Wahlbeteilig., Kand. u. Listen'!$D$43:$D$53)</c:f>
              <c:numCache>
                <c:formatCode>0.0%</c:formatCode>
                <c:ptCount val="41"/>
                <c:pt idx="0">
                  <c:v>0.37194805194805197</c:v>
                </c:pt>
                <c:pt idx="1">
                  <c:v>0.40858462374354793</c:v>
                </c:pt>
                <c:pt idx="2">
                  <c:v>0.33183472489830873</c:v>
                </c:pt>
                <c:pt idx="3">
                  <c:v>0.30111976630963971</c:v>
                </c:pt>
                <c:pt idx="4">
                  <c:v>0.20622022975623425</c:v>
                </c:pt>
                <c:pt idx="5">
                  <c:v>0.33401569430228589</c:v>
                </c:pt>
                <c:pt idx="6">
                  <c:v>0.26390644753476611</c:v>
                </c:pt>
                <c:pt idx="7">
                  <c:v>0.33913738019169332</c:v>
                </c:pt>
                <c:pt idx="8">
                  <c:v>0.34160828510508678</c:v>
                </c:pt>
                <c:pt idx="9">
                  <c:v>0.42555376265219302</c:v>
                </c:pt>
                <c:pt idx="10">
                  <c:v>0.32209937391767685</c:v>
                </c:pt>
                <c:pt idx="11">
                  <c:v>0.29499999999999998</c:v>
                </c:pt>
                <c:pt idx="12">
                  <c:v>0.30385582564962282</c:v>
                </c:pt>
                <c:pt idx="13">
                  <c:v>0.40902872777017785</c:v>
                </c:pt>
                <c:pt idx="14">
                  <c:v>0.29074658254468982</c:v>
                </c:pt>
                <c:pt idx="15">
                  <c:v>0.30440948942753998</c:v>
                </c:pt>
                <c:pt idx="16">
                  <c:v>0.2784434995490272</c:v>
                </c:pt>
                <c:pt idx="17">
                  <c:v>0.24705882352941178</c:v>
                </c:pt>
                <c:pt idx="18">
                  <c:v>0.20365168539325842</c:v>
                </c:pt>
                <c:pt idx="19">
                  <c:v>0.22381114515945977</c:v>
                </c:pt>
                <c:pt idx="20">
                  <c:v>0.25754884547069273</c:v>
                </c:pt>
                <c:pt idx="21">
                  <c:v>0.23764237531792548</c:v>
                </c:pt>
                <c:pt idx="22">
                  <c:v>0.18742547425474254</c:v>
                </c:pt>
                <c:pt idx="23">
                  <c:v>0.20039164490861619</c:v>
                </c:pt>
                <c:pt idx="24">
                  <c:v>0.15772708590217838</c:v>
                </c:pt>
                <c:pt idx="25">
                  <c:v>0.17311382688617311</c:v>
                </c:pt>
                <c:pt idx="26">
                  <c:v>0.17381535947712418</c:v>
                </c:pt>
                <c:pt idx="27">
                  <c:v>0.23799999999999999</c:v>
                </c:pt>
                <c:pt idx="28">
                  <c:v>0.18834392374900716</c:v>
                </c:pt>
                <c:pt idx="29">
                  <c:v>0.23800364446244179</c:v>
                </c:pt>
                <c:pt idx="30">
                  <c:v>0.10602464112128406</c:v>
                </c:pt>
                <c:pt idx="31">
                  <c:v>0.17772752967778405</c:v>
                </c:pt>
                <c:pt idx="32">
                  <c:v>0.13739250766037364</c:v>
                </c:pt>
                <c:pt idx="33">
                  <c:v>0.21986732144395624</c:v>
                </c:pt>
                <c:pt idx="34">
                  <c:v>0.18221587358271582</c:v>
                </c:pt>
                <c:pt idx="35">
                  <c:v>0.21051608513946934</c:v>
                </c:pt>
                <c:pt idx="36">
                  <c:v>0.17623437072191292</c:v>
                </c:pt>
                <c:pt idx="37">
                  <c:v>8.9761820120867405E-2</c:v>
                </c:pt>
                <c:pt idx="38">
                  <c:v>0.16559636955218768</c:v>
                </c:pt>
                <c:pt idx="39">
                  <c:v>0.10786360473208072</c:v>
                </c:pt>
                <c:pt idx="40">
                  <c:v>0.20684334724995462</c:v>
                </c:pt>
              </c:numCache>
            </c:numRef>
          </c:yVal>
        </c:ser>
        <c:axId val="83616128"/>
        <c:axId val="83617664"/>
      </c:scatterChart>
      <c:valAx>
        <c:axId val="83616128"/>
        <c:scaling>
          <c:orientation val="minMax"/>
          <c:max val="2020"/>
          <c:min val="1965"/>
        </c:scaling>
        <c:axPos val="b"/>
        <c:numFmt formatCode="General" sourceLinked="1"/>
        <c:majorTickMark val="none"/>
        <c:tickLblPos val="nextTo"/>
        <c:crossAx val="83617664"/>
        <c:crosses val="autoZero"/>
        <c:crossBetween val="midCat"/>
      </c:valAx>
      <c:valAx>
        <c:axId val="83617664"/>
        <c:scaling>
          <c:orientation val="minMax"/>
        </c:scaling>
        <c:axPos val="l"/>
        <c:majorGridlines/>
        <c:numFmt formatCode="0.0%" sourceLinked="1"/>
        <c:majorTickMark val="none"/>
        <c:tickLblPos val="nextTo"/>
        <c:crossAx val="83616128"/>
        <c:crosses val="autoZero"/>
        <c:crossBetween val="midCat"/>
      </c:valAx>
    </c:plotArea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/>
            </a:pPr>
            <a:r>
              <a:rPr lang="de-DE"/>
              <a:t>Anzahl Listen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('Wahlbeteilig., Kand. u. Listen'!$A$11:$A$14,'Wahlbeteilig., Kand. u. Listen'!$A$18:$A$36,'Wahlbeteilig., Kand. u. Listen'!$A$40:$A$53)</c:f>
              <c:numCache>
                <c:formatCode>General</c:formatCode>
                <c:ptCount val="37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1997</c:v>
                </c:pt>
                <c:pt idx="25">
                  <c:v>1999</c:v>
                </c:pt>
                <c:pt idx="26">
                  <c:v>2000</c:v>
                </c:pt>
                <c:pt idx="27">
                  <c:v>2001</c:v>
                </c:pt>
                <c:pt idx="28">
                  <c:v>2003</c:v>
                </c:pt>
                <c:pt idx="29">
                  <c:v>2005</c:v>
                </c:pt>
                <c:pt idx="30">
                  <c:v>2007</c:v>
                </c:pt>
                <c:pt idx="31">
                  <c:v>2009</c:v>
                </c:pt>
                <c:pt idx="32">
                  <c:v>2011</c:v>
                </c:pt>
                <c:pt idx="33">
                  <c:v>2013</c:v>
                </c:pt>
                <c:pt idx="34">
                  <c:v>2015</c:v>
                </c:pt>
                <c:pt idx="35">
                  <c:v>2017</c:v>
                </c:pt>
                <c:pt idx="36">
                  <c:v>2019</c:v>
                </c:pt>
              </c:numCache>
            </c:numRef>
          </c:xVal>
          <c:yVal>
            <c:numRef>
              <c:f>('Wahlbeteilig., Kand. u. Listen'!$F$11:$F$14,'Wahlbeteilig., Kand. u. Listen'!$F$18:$F$36,'Wahlbeteilig., Kand. u. Listen'!$F$40:$F$53)</c:f>
              <c:numCache>
                <c:formatCode>General</c:formatCode>
                <c:ptCount val="37"/>
                <c:pt idx="0">
                  <c:v>11</c:v>
                </c:pt>
                <c:pt idx="1">
                  <c:v>8</c:v>
                </c:pt>
                <c:pt idx="2">
                  <c:v>6</c:v>
                </c:pt>
                <c:pt idx="3">
                  <c:v>7</c:v>
                </c:pt>
                <c:pt idx="4">
                  <c:v>15</c:v>
                </c:pt>
                <c:pt idx="5">
                  <c:v>17</c:v>
                </c:pt>
                <c:pt idx="6">
                  <c:v>18</c:v>
                </c:pt>
                <c:pt idx="7">
                  <c:v>13</c:v>
                </c:pt>
                <c:pt idx="8">
                  <c:v>16</c:v>
                </c:pt>
                <c:pt idx="9">
                  <c:v>14</c:v>
                </c:pt>
                <c:pt idx="10">
                  <c:v>13</c:v>
                </c:pt>
                <c:pt idx="11">
                  <c:v>15</c:v>
                </c:pt>
                <c:pt idx="12">
                  <c:v>9</c:v>
                </c:pt>
                <c:pt idx="13">
                  <c:v>11</c:v>
                </c:pt>
                <c:pt idx="14">
                  <c:v>15</c:v>
                </c:pt>
                <c:pt idx="15">
                  <c:v>15</c:v>
                </c:pt>
                <c:pt idx="16">
                  <c:v>15</c:v>
                </c:pt>
                <c:pt idx="17">
                  <c:v>12</c:v>
                </c:pt>
                <c:pt idx="18">
                  <c:v>10</c:v>
                </c:pt>
                <c:pt idx="19">
                  <c:v>9</c:v>
                </c:pt>
                <c:pt idx="20">
                  <c:v>12</c:v>
                </c:pt>
                <c:pt idx="21">
                  <c:v>9</c:v>
                </c:pt>
                <c:pt idx="22">
                  <c:v>7</c:v>
                </c:pt>
                <c:pt idx="23">
                  <c:v>6</c:v>
                </c:pt>
                <c:pt idx="24">
                  <c:v>6</c:v>
                </c:pt>
                <c:pt idx="25">
                  <c:v>2</c:v>
                </c:pt>
                <c:pt idx="26">
                  <c:v>5</c:v>
                </c:pt>
                <c:pt idx="27">
                  <c:v>5</c:v>
                </c:pt>
                <c:pt idx="28">
                  <c:v>7</c:v>
                </c:pt>
                <c:pt idx="29">
                  <c:v>8</c:v>
                </c:pt>
                <c:pt idx="30">
                  <c:v>7</c:v>
                </c:pt>
                <c:pt idx="31">
                  <c:v>8</c:v>
                </c:pt>
                <c:pt idx="32">
                  <c:v>7</c:v>
                </c:pt>
                <c:pt idx="33">
                  <c:v>6</c:v>
                </c:pt>
                <c:pt idx="34">
                  <c:v>7</c:v>
                </c:pt>
                <c:pt idx="35">
                  <c:v>6</c:v>
                </c:pt>
                <c:pt idx="36">
                  <c:v>6</c:v>
                </c:pt>
              </c:numCache>
            </c:numRef>
          </c:yVal>
        </c:ser>
        <c:axId val="83829888"/>
        <c:axId val="83831424"/>
      </c:scatterChart>
      <c:valAx>
        <c:axId val="83829888"/>
        <c:scaling>
          <c:orientation val="minMax"/>
          <c:max val="2020"/>
          <c:min val="1965"/>
        </c:scaling>
        <c:axPos val="b"/>
        <c:numFmt formatCode="General" sourceLinked="1"/>
        <c:tickLblPos val="nextTo"/>
        <c:crossAx val="83831424"/>
        <c:crosses val="autoZero"/>
        <c:crossBetween val="midCat"/>
      </c:valAx>
      <c:valAx>
        <c:axId val="83831424"/>
        <c:scaling>
          <c:orientation val="minMax"/>
        </c:scaling>
        <c:axPos val="l"/>
        <c:majorGridlines/>
        <c:numFmt formatCode="General" sourceLinked="1"/>
        <c:tickLblPos val="nextTo"/>
        <c:crossAx val="83829888"/>
        <c:crosses val="autoZero"/>
        <c:crossBetween val="midCat"/>
      </c:valAx>
    </c:plotArea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/>
            </a:pPr>
            <a:r>
              <a:rPr lang="de-DE"/>
              <a:t>Anzal Kandidierende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5.6688303643713016E-2"/>
          <c:y val="0.2393160183335292"/>
          <c:w val="0.90464085787300819"/>
          <c:h val="0.63604888941121163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('Wahlbeteilig., Kand. u. Listen'!$A$11:$A$14,'Wahlbeteilig., Kand. u. Listen'!$A$18:$A$36,'Wahlbeteilig., Kand. u. Listen'!$A$40:$A$53)</c:f>
              <c:numCache>
                <c:formatCode>General</c:formatCode>
                <c:ptCount val="37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1997</c:v>
                </c:pt>
                <c:pt idx="25">
                  <c:v>1999</c:v>
                </c:pt>
                <c:pt idx="26">
                  <c:v>2000</c:v>
                </c:pt>
                <c:pt idx="27">
                  <c:v>2001</c:v>
                </c:pt>
                <c:pt idx="28">
                  <c:v>2003</c:v>
                </c:pt>
                <c:pt idx="29">
                  <c:v>2005</c:v>
                </c:pt>
                <c:pt idx="30">
                  <c:v>2007</c:v>
                </c:pt>
                <c:pt idx="31">
                  <c:v>2009</c:v>
                </c:pt>
                <c:pt idx="32">
                  <c:v>2011</c:v>
                </c:pt>
                <c:pt idx="33">
                  <c:v>2013</c:v>
                </c:pt>
                <c:pt idx="34">
                  <c:v>2015</c:v>
                </c:pt>
                <c:pt idx="35">
                  <c:v>2017</c:v>
                </c:pt>
                <c:pt idx="36">
                  <c:v>2019</c:v>
                </c:pt>
              </c:numCache>
            </c:numRef>
          </c:xVal>
          <c:yVal>
            <c:numRef>
              <c:f>('Wahlbeteilig., Kand. u. Listen'!$G$11:$G$14,'Wahlbeteilig., Kand. u. Listen'!$G$18:$G$36,'Wahlbeteilig., Kand. u. Listen'!$G$40:$G$53)</c:f>
              <c:numCache>
                <c:formatCode>General</c:formatCode>
                <c:ptCount val="37"/>
                <c:pt idx="0">
                  <c:v>80</c:v>
                </c:pt>
                <c:pt idx="1">
                  <c:v>81</c:v>
                </c:pt>
                <c:pt idx="2">
                  <c:v>77</c:v>
                </c:pt>
                <c:pt idx="3">
                  <c:v>82</c:v>
                </c:pt>
                <c:pt idx="4">
                  <c:v>167</c:v>
                </c:pt>
                <c:pt idx="5">
                  <c:v>212</c:v>
                </c:pt>
                <c:pt idx="6">
                  <c:v>213</c:v>
                </c:pt>
                <c:pt idx="7">
                  <c:v>148</c:v>
                </c:pt>
                <c:pt idx="8">
                  <c:v>216</c:v>
                </c:pt>
                <c:pt idx="9">
                  <c:v>238</c:v>
                </c:pt>
                <c:pt idx="10">
                  <c:v>191</c:v>
                </c:pt>
                <c:pt idx="11">
                  <c:v>153</c:v>
                </c:pt>
                <c:pt idx="12">
                  <c:v>112</c:v>
                </c:pt>
                <c:pt idx="13">
                  <c:v>96</c:v>
                </c:pt>
                <c:pt idx="14">
                  <c:v>104</c:v>
                </c:pt>
                <c:pt idx="15">
                  <c:v>125</c:v>
                </c:pt>
                <c:pt idx="16">
                  <c:v>170</c:v>
                </c:pt>
                <c:pt idx="17">
                  <c:v>124</c:v>
                </c:pt>
                <c:pt idx="18">
                  <c:v>87</c:v>
                </c:pt>
                <c:pt idx="19">
                  <c:v>67</c:v>
                </c:pt>
                <c:pt idx="20">
                  <c:v>71</c:v>
                </c:pt>
                <c:pt idx="21">
                  <c:v>65</c:v>
                </c:pt>
                <c:pt idx="22">
                  <c:v>55</c:v>
                </c:pt>
                <c:pt idx="23">
                  <c:v>62</c:v>
                </c:pt>
                <c:pt idx="24">
                  <c:v>59</c:v>
                </c:pt>
                <c:pt idx="25">
                  <c:v>26</c:v>
                </c:pt>
                <c:pt idx="26">
                  <c:v>25</c:v>
                </c:pt>
                <c:pt idx="27">
                  <c:v>56</c:v>
                </c:pt>
                <c:pt idx="28">
                  <c:v>75</c:v>
                </c:pt>
                <c:pt idx="29">
                  <c:v>82</c:v>
                </c:pt>
                <c:pt idx="30">
                  <c:v>100</c:v>
                </c:pt>
                <c:pt idx="31">
                  <c:v>146</c:v>
                </c:pt>
                <c:pt idx="32">
                  <c:v>116</c:v>
                </c:pt>
                <c:pt idx="33">
                  <c:v>95</c:v>
                </c:pt>
                <c:pt idx="34">
                  <c:v>118</c:v>
                </c:pt>
                <c:pt idx="35">
                  <c:v>100</c:v>
                </c:pt>
                <c:pt idx="36">
                  <c:v>98</c:v>
                </c:pt>
              </c:numCache>
            </c:numRef>
          </c:yVal>
        </c:ser>
        <c:axId val="85727104"/>
        <c:axId val="85728640"/>
      </c:scatterChart>
      <c:valAx>
        <c:axId val="85727104"/>
        <c:scaling>
          <c:orientation val="minMax"/>
          <c:max val="2020"/>
          <c:min val="1965"/>
        </c:scaling>
        <c:axPos val="b"/>
        <c:numFmt formatCode="General" sourceLinked="1"/>
        <c:tickLblPos val="nextTo"/>
        <c:crossAx val="85728640"/>
        <c:crosses val="autoZero"/>
        <c:crossBetween val="midCat"/>
      </c:valAx>
      <c:valAx>
        <c:axId val="85728640"/>
        <c:scaling>
          <c:orientation val="minMax"/>
        </c:scaling>
        <c:axPos val="l"/>
        <c:majorGridlines/>
        <c:numFmt formatCode="General" sourceLinked="1"/>
        <c:tickLblPos val="nextTo"/>
        <c:crossAx val="85727104"/>
        <c:crosses val="autoZero"/>
        <c:crossBetween val="midCat"/>
      </c:valAx>
    </c:plotArea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693420</xdr:colOff>
      <xdr:row>0</xdr:row>
      <xdr:rowOff>53340</xdr:rowOff>
    </xdr:from>
    <xdr:to>
      <xdr:col>9</xdr:col>
      <xdr:colOff>480060</xdr:colOff>
      <xdr:row>14</xdr:row>
      <xdr:rowOff>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28</xdr:row>
      <xdr:rowOff>38100</xdr:rowOff>
    </xdr:from>
    <xdr:to>
      <xdr:col>9</xdr:col>
      <xdr:colOff>464820</xdr:colOff>
      <xdr:row>42</xdr:row>
      <xdr:rowOff>0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678180</xdr:colOff>
      <xdr:row>14</xdr:row>
      <xdr:rowOff>30480</xdr:rowOff>
    </xdr:from>
    <xdr:to>
      <xdr:col>9</xdr:col>
      <xdr:colOff>487680</xdr:colOff>
      <xdr:row>28</xdr:row>
      <xdr:rowOff>22860</xdr:rowOff>
    </xdr:to>
    <xdr:graphicFrame macro="">
      <xdr:nvGraphicFramePr>
        <xdr:cNvPr id="6" name="Diagram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53"/>
  <sheetViews>
    <sheetView tabSelected="1" workbookViewId="0">
      <selection activeCell="H1" sqref="H1"/>
    </sheetView>
  </sheetViews>
  <sheetFormatPr baseColWidth="10" defaultRowHeight="14.4"/>
  <cols>
    <col min="2" max="2" width="14.5546875" customWidth="1"/>
    <col min="4" max="4" width="10.33203125" customWidth="1"/>
    <col min="6" max="6" width="5.77734375" bestFit="1" customWidth="1"/>
    <col min="7" max="7" width="7" bestFit="1" customWidth="1"/>
  </cols>
  <sheetData>
    <row r="1" spans="1:26" s="9" customFormat="1">
      <c r="A1" s="38" t="s">
        <v>35</v>
      </c>
      <c r="B1" s="38"/>
      <c r="C1" s="38"/>
      <c r="D1" s="38"/>
      <c r="E1" s="38"/>
      <c r="F1" s="38"/>
      <c r="G1" s="38"/>
    </row>
    <row r="2" spans="1:26" ht="28.8">
      <c r="A2" s="1" t="s">
        <v>22</v>
      </c>
      <c r="B2" s="12" t="s">
        <v>40</v>
      </c>
      <c r="C2" s="1" t="s">
        <v>1</v>
      </c>
      <c r="D2" s="1" t="s">
        <v>42</v>
      </c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33">
        <v>1967</v>
      </c>
      <c r="B3" s="1">
        <v>3850</v>
      </c>
      <c r="C3" s="1">
        <v>1432</v>
      </c>
      <c r="D3" s="11">
        <f>C3/B3</f>
        <v>0.37194805194805197</v>
      </c>
      <c r="E3" s="1" t="s">
        <v>41</v>
      </c>
      <c r="F3" s="12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4"/>
      <c r="Z3" s="2"/>
    </row>
    <row r="4" spans="1:26">
      <c r="A4" s="33">
        <v>1968</v>
      </c>
      <c r="B4" s="1">
        <v>3681</v>
      </c>
      <c r="C4" s="1">
        <v>1504</v>
      </c>
      <c r="D4" s="11">
        <f t="shared" ref="D4:D35" si="0">C4/B4</f>
        <v>0.40858462374354793</v>
      </c>
      <c r="E4" s="1" t="s">
        <v>41</v>
      </c>
      <c r="F4" s="12"/>
      <c r="G4" s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4"/>
      <c r="Z4" s="2"/>
    </row>
    <row r="5" spans="1:26">
      <c r="A5" s="33">
        <v>1969</v>
      </c>
      <c r="B5" s="1">
        <v>4671</v>
      </c>
      <c r="C5" s="1">
        <v>1550</v>
      </c>
      <c r="D5" s="11">
        <f t="shared" si="0"/>
        <v>0.33183472489830873</v>
      </c>
      <c r="E5" s="1" t="s">
        <v>56</v>
      </c>
      <c r="F5" s="12"/>
      <c r="G5" s="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4"/>
      <c r="Z5" s="2"/>
    </row>
    <row r="6" spans="1:26">
      <c r="A6" s="33">
        <v>1970</v>
      </c>
      <c r="B6" s="1">
        <v>4108</v>
      </c>
      <c r="C6" s="1">
        <v>1237</v>
      </c>
      <c r="D6" s="11">
        <f t="shared" si="0"/>
        <v>0.30111976630963971</v>
      </c>
      <c r="E6" s="1" t="s">
        <v>57</v>
      </c>
      <c r="F6" s="12"/>
      <c r="G6" s="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4"/>
      <c r="Z6" s="2"/>
    </row>
    <row r="7" spans="1:26" s="9" customFormat="1">
      <c r="A7" s="33">
        <v>1971</v>
      </c>
      <c r="B7" s="1">
        <v>3569</v>
      </c>
      <c r="C7" s="1">
        <v>736</v>
      </c>
      <c r="D7" s="11">
        <f t="shared" si="0"/>
        <v>0.20622022975623425</v>
      </c>
      <c r="E7" s="1" t="s">
        <v>55</v>
      </c>
      <c r="F7" s="12"/>
      <c r="G7" s="1"/>
      <c r="Y7" s="10"/>
    </row>
    <row r="8" spans="1:26" s="21" customFormat="1">
      <c r="A8" s="1"/>
      <c r="B8" s="1"/>
      <c r="C8" s="1"/>
      <c r="D8" s="11"/>
      <c r="E8" s="1"/>
      <c r="F8" s="12"/>
      <c r="G8" s="1"/>
      <c r="Y8" s="24"/>
    </row>
    <row r="9" spans="1:26">
      <c r="A9" s="37" t="s">
        <v>58</v>
      </c>
      <c r="B9" s="37"/>
      <c r="C9" s="37"/>
      <c r="D9" s="37"/>
      <c r="E9" s="37"/>
      <c r="F9" s="37"/>
      <c r="G9" s="37"/>
      <c r="I9" s="9"/>
      <c r="J9" s="9"/>
      <c r="K9" s="9"/>
      <c r="L9" s="9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s="13" customFormat="1">
      <c r="A10" s="27" t="s">
        <v>22</v>
      </c>
      <c r="B10" s="1" t="s">
        <v>0</v>
      </c>
      <c r="C10" s="1" t="s">
        <v>1</v>
      </c>
      <c r="D10" s="1" t="s">
        <v>17</v>
      </c>
      <c r="E10" s="18" t="s">
        <v>2</v>
      </c>
      <c r="F10" s="1" t="s">
        <v>18</v>
      </c>
      <c r="G10" s="1" t="s">
        <v>36</v>
      </c>
    </row>
    <row r="11" spans="1:26">
      <c r="A11" s="33">
        <v>1972</v>
      </c>
      <c r="B11" s="1">
        <v>5862</v>
      </c>
      <c r="C11" s="1">
        <v>1958</v>
      </c>
      <c r="D11" s="11">
        <f t="shared" si="0"/>
        <v>0.33401569430228589</v>
      </c>
      <c r="E11" s="1">
        <v>32</v>
      </c>
      <c r="F11" s="1">
        <v>11</v>
      </c>
      <c r="G11" s="1">
        <f>4+4+7+6+5+6+6+7+10+15+10</f>
        <v>80</v>
      </c>
      <c r="I11" s="9"/>
      <c r="J11" s="9"/>
      <c r="K11" s="9"/>
      <c r="L11" s="9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33">
        <v>1973</v>
      </c>
      <c r="B12" s="1">
        <v>6328</v>
      </c>
      <c r="C12" s="1">
        <v>1670</v>
      </c>
      <c r="D12" s="11">
        <f t="shared" si="0"/>
        <v>0.26390644753476611</v>
      </c>
      <c r="E12" s="1">
        <v>33</v>
      </c>
      <c r="F12" s="1">
        <v>8</v>
      </c>
      <c r="G12" s="1">
        <f>4+9+12+13+13+7+15+8</f>
        <v>81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4"/>
      <c r="Z12" s="2"/>
    </row>
    <row r="13" spans="1:26">
      <c r="A13" s="33">
        <v>1974</v>
      </c>
      <c r="B13" s="1">
        <v>6260</v>
      </c>
      <c r="C13" s="1">
        <v>2123</v>
      </c>
      <c r="D13" s="11">
        <f t="shared" si="0"/>
        <v>0.33913738019169332</v>
      </c>
      <c r="E13" s="1">
        <v>32</v>
      </c>
      <c r="F13" s="1">
        <v>6</v>
      </c>
      <c r="G13" s="1">
        <f>32+8+5+16+2+14</f>
        <v>77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4"/>
      <c r="Z13" s="2"/>
    </row>
    <row r="14" spans="1:26">
      <c r="A14" s="33">
        <v>1975</v>
      </c>
      <c r="B14" s="1">
        <v>6566</v>
      </c>
      <c r="C14" s="1">
        <v>2243</v>
      </c>
      <c r="D14" s="11">
        <f t="shared" si="0"/>
        <v>0.34160828510508678</v>
      </c>
      <c r="E14" s="1">
        <v>33</v>
      </c>
      <c r="F14" s="1">
        <v>7</v>
      </c>
      <c r="G14" s="1">
        <f>31+7+19+10+4+7+4</f>
        <v>82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4"/>
      <c r="Z14" s="2"/>
    </row>
    <row r="15" spans="1:26" s="21" customFormat="1">
      <c r="A15" s="1"/>
      <c r="B15" s="1"/>
      <c r="C15" s="1"/>
      <c r="D15" s="11"/>
      <c r="E15" s="1"/>
      <c r="F15" s="1"/>
      <c r="G15" s="1"/>
      <c r="Y15" s="24"/>
    </row>
    <row r="16" spans="1:26" s="13" customFormat="1">
      <c r="A16" s="39" t="s">
        <v>60</v>
      </c>
      <c r="B16" s="39"/>
      <c r="C16" s="39"/>
      <c r="D16" s="39"/>
      <c r="E16" s="39"/>
      <c r="F16" s="39"/>
      <c r="G16" s="39"/>
      <c r="H16" s="1"/>
      <c r="Y16" s="16"/>
    </row>
    <row r="17" spans="1:26" s="13" customFormat="1">
      <c r="A17" s="1" t="s">
        <v>22</v>
      </c>
      <c r="B17" s="1" t="s">
        <v>0</v>
      </c>
      <c r="C17" s="1" t="s">
        <v>1</v>
      </c>
      <c r="D17" s="1" t="s">
        <v>17</v>
      </c>
      <c r="E17" s="18" t="s">
        <v>2</v>
      </c>
      <c r="F17" s="1" t="s">
        <v>18</v>
      </c>
      <c r="G17" s="1" t="s">
        <v>36</v>
      </c>
      <c r="H17" s="1"/>
      <c r="Y17" s="16"/>
    </row>
    <row r="18" spans="1:26">
      <c r="A18" s="33">
        <v>1976</v>
      </c>
      <c r="B18" s="1">
        <v>6817</v>
      </c>
      <c r="C18" s="1">
        <v>2901</v>
      </c>
      <c r="D18" s="11">
        <f t="shared" si="0"/>
        <v>0.42555376265219302</v>
      </c>
      <c r="E18" s="1">
        <v>40</v>
      </c>
      <c r="F18" s="1">
        <v>15</v>
      </c>
      <c r="G18" s="1">
        <f>40+19+15+8+7+4+8+5+7+9+7+7+10+10+8+3</f>
        <v>167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4"/>
      <c r="Z18" s="2"/>
    </row>
    <row r="19" spans="1:26">
      <c r="A19" s="33">
        <v>1977</v>
      </c>
      <c r="B19" s="1">
        <v>7507</v>
      </c>
      <c r="C19" s="1">
        <v>2418</v>
      </c>
      <c r="D19" s="11">
        <f t="shared" si="0"/>
        <v>0.32209937391767685</v>
      </c>
      <c r="E19" s="1">
        <v>40</v>
      </c>
      <c r="F19" s="1">
        <v>17</v>
      </c>
      <c r="G19" s="1">
        <f>40+22+12+8+10+3+7+8+14+11+7+14+14+11+10+7+14</f>
        <v>212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33">
        <v>1978</v>
      </c>
      <c r="B20" s="26" t="s">
        <v>38</v>
      </c>
      <c r="C20" s="1">
        <v>2000</v>
      </c>
      <c r="D20" s="11">
        <v>0.29499999999999998</v>
      </c>
      <c r="E20" s="1">
        <v>40</v>
      </c>
      <c r="F20" s="1">
        <v>18</v>
      </c>
      <c r="G20" s="1">
        <f>20+20+15+11+20+5+10+8+6+11+11+10+10+13+13+7+12+11</f>
        <v>213</v>
      </c>
      <c r="H20" s="30" t="s">
        <v>54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>
      <c r="A21" s="33">
        <v>1979</v>
      </c>
      <c r="B21" s="1">
        <v>7158</v>
      </c>
      <c r="C21" s="1">
        <v>2175</v>
      </c>
      <c r="D21" s="11">
        <f t="shared" si="0"/>
        <v>0.30385582564962282</v>
      </c>
      <c r="E21" s="1">
        <v>40</v>
      </c>
      <c r="F21" s="1">
        <v>13</v>
      </c>
      <c r="G21" s="1">
        <f>16+20+20+7+12+8+13+8+10+1+11+3+19</f>
        <v>148</v>
      </c>
      <c r="I21" s="2"/>
      <c r="J21" s="2"/>
      <c r="K21" s="2"/>
      <c r="L21" s="2"/>
      <c r="M21" s="2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4"/>
      <c r="Z21" s="5"/>
    </row>
    <row r="22" spans="1:26">
      <c r="A22" s="33">
        <v>1980</v>
      </c>
      <c r="B22" s="1">
        <v>7310</v>
      </c>
      <c r="C22" s="1">
        <v>2990</v>
      </c>
      <c r="D22" s="11">
        <f t="shared" si="0"/>
        <v>0.40902872777017785</v>
      </c>
      <c r="E22" s="1">
        <v>40</v>
      </c>
      <c r="F22" s="1">
        <v>16</v>
      </c>
      <c r="G22" s="1">
        <f>20+40+15+10+20+16+10+8+9+25+7+10+5+8+2+11</f>
        <v>216</v>
      </c>
      <c r="I22" s="2"/>
      <c r="J22" s="2"/>
      <c r="K22" s="2"/>
      <c r="L22" s="2"/>
      <c r="M22" s="2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4"/>
      <c r="Z22" s="5"/>
    </row>
    <row r="23" spans="1:26">
      <c r="A23" s="33">
        <v>1981</v>
      </c>
      <c r="B23" s="1">
        <v>7608</v>
      </c>
      <c r="C23" s="1">
        <v>2212</v>
      </c>
      <c r="D23" s="11">
        <f t="shared" si="0"/>
        <v>0.29074658254468982</v>
      </c>
      <c r="E23" s="1">
        <v>40</v>
      </c>
      <c r="F23" s="1">
        <v>14</v>
      </c>
      <c r="G23" s="1">
        <f>13+14+23+3+20+5+15+10+26+7+15+33+30+24</f>
        <v>238</v>
      </c>
      <c r="I23" s="2"/>
      <c r="J23" s="2"/>
      <c r="K23" s="2"/>
      <c r="L23" s="2"/>
      <c r="M23" s="2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4"/>
      <c r="Z23" s="5"/>
    </row>
    <row r="24" spans="1:26">
      <c r="A24" s="33">
        <v>1982</v>
      </c>
      <c r="B24" s="1">
        <v>7756</v>
      </c>
      <c r="C24" s="1">
        <v>2361</v>
      </c>
      <c r="D24" s="11">
        <f t="shared" si="0"/>
        <v>0.30440948942753998</v>
      </c>
      <c r="E24" s="1">
        <v>40</v>
      </c>
      <c r="F24" s="1">
        <v>13</v>
      </c>
      <c r="G24" s="1">
        <f>20+16+20+25+10+4+8+8+3+16+20+14+27</f>
        <v>191</v>
      </c>
      <c r="I24" s="2"/>
      <c r="J24" s="2"/>
      <c r="K24" s="2"/>
      <c r="L24" s="2"/>
      <c r="M24" s="2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4"/>
      <c r="Z24" s="5"/>
    </row>
    <row r="25" spans="1:26">
      <c r="A25" s="33">
        <v>1983</v>
      </c>
      <c r="B25" s="1">
        <v>7761</v>
      </c>
      <c r="C25" s="1">
        <v>2161</v>
      </c>
      <c r="D25" s="11">
        <f t="shared" si="0"/>
        <v>0.2784434995490272</v>
      </c>
      <c r="E25" s="1">
        <v>40</v>
      </c>
      <c r="F25" s="1">
        <v>15</v>
      </c>
      <c r="G25" s="1">
        <f>20+5+9+2+8+14+11+11+19+14+11+4+9+11+5</f>
        <v>153</v>
      </c>
      <c r="I25" s="2"/>
      <c r="J25" s="2"/>
      <c r="K25" s="2"/>
      <c r="L25" s="2"/>
      <c r="M25" s="2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2"/>
      <c r="Z25" s="5"/>
    </row>
    <row r="26" spans="1:26">
      <c r="A26" s="33">
        <v>1984</v>
      </c>
      <c r="B26" s="1">
        <v>8245</v>
      </c>
      <c r="C26" s="1">
        <v>2037</v>
      </c>
      <c r="D26" s="11">
        <f t="shared" si="0"/>
        <v>0.24705882352941178</v>
      </c>
      <c r="E26" s="1">
        <v>40</v>
      </c>
      <c r="F26" s="1">
        <v>9</v>
      </c>
      <c r="G26" s="1">
        <f>16+5+13+8+20+5+12+22+11</f>
        <v>112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>
      <c r="A27" s="33">
        <v>1985</v>
      </c>
      <c r="B27" s="1">
        <v>8544</v>
      </c>
      <c r="C27" s="1">
        <v>1740</v>
      </c>
      <c r="D27" s="11">
        <f t="shared" si="0"/>
        <v>0.20365168539325842</v>
      </c>
      <c r="E27" s="1">
        <v>40</v>
      </c>
      <c r="F27" s="1">
        <v>11</v>
      </c>
      <c r="G27" s="1">
        <f>2+9+5+12+1+20+17+5+13+7+5</f>
        <v>96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>
      <c r="A28" s="33">
        <v>1986</v>
      </c>
      <c r="B28" s="1">
        <v>8811</v>
      </c>
      <c r="C28" s="1">
        <v>1972</v>
      </c>
      <c r="D28" s="11">
        <f t="shared" si="0"/>
        <v>0.22381114515945977</v>
      </c>
      <c r="E28" s="1">
        <v>40</v>
      </c>
      <c r="F28" s="1">
        <v>15</v>
      </c>
      <c r="G28" s="1">
        <f>40+8+9+3+2+6+8+4+6+2+5+1+10</f>
        <v>104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>
      <c r="A29" s="33">
        <v>1987</v>
      </c>
      <c r="B29" s="1">
        <v>9008</v>
      </c>
      <c r="C29" s="1">
        <v>2320</v>
      </c>
      <c r="D29" s="11">
        <f t="shared" si="0"/>
        <v>0.25754884547069273</v>
      </c>
      <c r="E29" s="1">
        <v>40</v>
      </c>
      <c r="F29" s="1">
        <v>15</v>
      </c>
      <c r="G29" s="1">
        <f>8+14+6+3+9+14+5+11+3+8+3+12+14+13+2</f>
        <v>125</v>
      </c>
      <c r="I29" s="2"/>
      <c r="J29" s="2"/>
      <c r="K29" s="2"/>
      <c r="L29" s="2"/>
      <c r="M29" s="2"/>
      <c r="N29" s="2"/>
      <c r="O29" s="2"/>
      <c r="P29" s="5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>
      <c r="A30" s="33">
        <v>1988</v>
      </c>
      <c r="B30" s="1">
        <v>9043</v>
      </c>
      <c r="C30" s="1">
        <v>2149</v>
      </c>
      <c r="D30" s="11">
        <f t="shared" si="0"/>
        <v>0.23764237531792548</v>
      </c>
      <c r="E30" s="1">
        <v>40</v>
      </c>
      <c r="F30" s="1">
        <v>15</v>
      </c>
      <c r="G30" s="1">
        <f>14+6+22+10+9+7+20+11+7+9+8+5+9+9+24</f>
        <v>170</v>
      </c>
      <c r="I30" s="2"/>
      <c r="J30" s="2"/>
      <c r="K30" s="2"/>
      <c r="L30" s="2"/>
      <c r="M30" s="2"/>
      <c r="N30" s="2"/>
      <c r="O30" s="2"/>
      <c r="P30" s="5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>
      <c r="A31" s="33">
        <v>1989</v>
      </c>
      <c r="B31" s="1">
        <v>9225</v>
      </c>
      <c r="C31" s="1">
        <v>1729</v>
      </c>
      <c r="D31" s="11">
        <f t="shared" si="0"/>
        <v>0.18742547425474254</v>
      </c>
      <c r="E31" s="1">
        <v>40</v>
      </c>
      <c r="F31" s="1">
        <v>12</v>
      </c>
      <c r="G31" s="1">
        <f>20+10+14+7+7+5+8+20+11+7+14+1</f>
        <v>124</v>
      </c>
      <c r="I31" s="2"/>
      <c r="J31" s="2"/>
      <c r="K31" s="2"/>
      <c r="L31" s="2"/>
      <c r="M31" s="2"/>
      <c r="N31" s="2"/>
      <c r="O31" s="2"/>
      <c r="P31" s="5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>
      <c r="A32" s="33">
        <v>1990</v>
      </c>
      <c r="B32" s="1">
        <v>9192</v>
      </c>
      <c r="C32" s="1">
        <v>1842</v>
      </c>
      <c r="D32" s="11">
        <f t="shared" si="0"/>
        <v>0.20039164490861619</v>
      </c>
      <c r="E32" s="1">
        <v>40</v>
      </c>
      <c r="F32" s="1">
        <v>10</v>
      </c>
      <c r="G32" s="1">
        <f>7+5+5+12+13+10+10+13+6+6</f>
        <v>87</v>
      </c>
      <c r="I32" s="2"/>
      <c r="J32" s="2"/>
      <c r="K32" s="2"/>
      <c r="L32" s="2"/>
      <c r="M32" s="2"/>
      <c r="N32" s="2"/>
      <c r="O32" s="2"/>
      <c r="P32" s="5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>
      <c r="A33" s="33">
        <v>1991</v>
      </c>
      <c r="B33" s="1">
        <v>9732</v>
      </c>
      <c r="C33" s="1">
        <v>1535</v>
      </c>
      <c r="D33" s="11">
        <f t="shared" si="0"/>
        <v>0.15772708590217838</v>
      </c>
      <c r="E33" s="1">
        <v>40</v>
      </c>
      <c r="F33" s="1">
        <v>9</v>
      </c>
      <c r="G33" s="1">
        <f>9+7+6+8+15+5+3+11+3</f>
        <v>67</v>
      </c>
      <c r="I33" s="2"/>
      <c r="J33" s="2"/>
      <c r="K33" s="2"/>
      <c r="L33" s="2"/>
      <c r="M33" s="2"/>
      <c r="N33" s="2"/>
      <c r="O33" s="2"/>
      <c r="P33" s="5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>
      <c r="A34" s="33">
        <v>1992</v>
      </c>
      <c r="B34" s="1">
        <v>9901</v>
      </c>
      <c r="C34" s="1">
        <v>1714</v>
      </c>
      <c r="D34" s="11">
        <f t="shared" si="0"/>
        <v>0.17311382688617311</v>
      </c>
      <c r="E34" s="1">
        <v>40</v>
      </c>
      <c r="F34" s="1">
        <v>12</v>
      </c>
      <c r="G34" s="1">
        <f>7+6+7+10+5+3+6+7+3+3+5+9</f>
        <v>71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>
      <c r="A35" s="33">
        <v>1993</v>
      </c>
      <c r="B35" s="1">
        <v>9792</v>
      </c>
      <c r="C35" s="1">
        <v>1702</v>
      </c>
      <c r="D35" s="11">
        <f t="shared" si="0"/>
        <v>0.17381535947712418</v>
      </c>
      <c r="E35" s="1">
        <v>40</v>
      </c>
      <c r="F35" s="1">
        <v>9</v>
      </c>
      <c r="G35" s="1">
        <f>40+4+4+4+5+2+1+2+3</f>
        <v>65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>
      <c r="A36" s="33">
        <v>1994</v>
      </c>
      <c r="B36" s="26" t="s">
        <v>38</v>
      </c>
      <c r="C36" s="1">
        <f>92960/40</f>
        <v>2324</v>
      </c>
      <c r="D36" s="11">
        <v>0.23799999999999999</v>
      </c>
      <c r="E36" s="1">
        <v>40</v>
      </c>
      <c r="F36" s="1">
        <v>7</v>
      </c>
      <c r="G36" s="1">
        <f>7+2+20+10+4+5+7</f>
        <v>55</v>
      </c>
      <c r="H36" s="30" t="s">
        <v>54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s="21" customFormat="1">
      <c r="A37" s="1"/>
      <c r="B37" s="1"/>
      <c r="C37" s="1"/>
      <c r="D37" s="11"/>
      <c r="E37" s="1"/>
      <c r="F37" s="1"/>
      <c r="G37" s="1"/>
    </row>
    <row r="38" spans="1:26">
      <c r="A38" s="35" t="s">
        <v>61</v>
      </c>
      <c r="I38" s="2"/>
      <c r="J38" s="2"/>
      <c r="K38" s="2"/>
      <c r="L38" s="2"/>
      <c r="M38" s="2"/>
      <c r="N38" s="3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s="13" customFormat="1">
      <c r="A39" s="30" t="s">
        <v>22</v>
      </c>
      <c r="B39" s="1" t="s">
        <v>0</v>
      </c>
      <c r="C39" s="1" t="s">
        <v>1</v>
      </c>
      <c r="D39" s="1" t="s">
        <v>17</v>
      </c>
      <c r="E39" s="18" t="s">
        <v>2</v>
      </c>
      <c r="F39" s="1" t="s">
        <v>18</v>
      </c>
      <c r="G39" s="1" t="s">
        <v>36</v>
      </c>
      <c r="N39" s="15"/>
    </row>
    <row r="40" spans="1:26">
      <c r="A40" s="33">
        <v>1995</v>
      </c>
      <c r="B40" s="1">
        <v>10072</v>
      </c>
      <c r="C40" s="1">
        <v>1897</v>
      </c>
      <c r="D40" s="11">
        <f t="shared" ref="D40" si="1">C40/B40</f>
        <v>0.18834392374900716</v>
      </c>
      <c r="E40" s="1">
        <v>40</v>
      </c>
      <c r="F40" s="1">
        <v>6</v>
      </c>
      <c r="G40" s="1">
        <f>8+10+6+23+9+6</f>
        <v>62</v>
      </c>
      <c r="I40" s="2"/>
      <c r="J40" s="2"/>
      <c r="K40" s="2"/>
      <c r="L40" s="2"/>
      <c r="M40" s="2"/>
      <c r="N40" s="3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>
      <c r="A41" s="33">
        <v>1997</v>
      </c>
      <c r="B41" s="1">
        <v>9878</v>
      </c>
      <c r="C41" s="1">
        <v>2351</v>
      </c>
      <c r="D41" s="11">
        <f>C41/B41</f>
        <v>0.23800364446244179</v>
      </c>
      <c r="E41" s="1">
        <v>40</v>
      </c>
      <c r="F41" s="1">
        <v>6</v>
      </c>
      <c r="G41" s="1">
        <f>11+13+7+11+9+8</f>
        <v>59</v>
      </c>
      <c r="I41" s="2"/>
      <c r="J41" s="2"/>
      <c r="K41" s="2"/>
      <c r="L41" s="2"/>
      <c r="M41" s="2"/>
      <c r="N41" s="3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>
      <c r="A42" s="33">
        <v>1999</v>
      </c>
      <c r="B42" s="36" t="s">
        <v>34</v>
      </c>
      <c r="C42" s="36"/>
      <c r="D42" s="36"/>
      <c r="E42" s="26" t="s">
        <v>43</v>
      </c>
      <c r="F42" s="1">
        <v>2</v>
      </c>
      <c r="G42" s="1">
        <f>15+11</f>
        <v>26</v>
      </c>
      <c r="H42" s="30" t="s">
        <v>70</v>
      </c>
      <c r="I42" s="2"/>
      <c r="J42" s="2"/>
      <c r="K42" s="2"/>
      <c r="L42" s="2"/>
      <c r="M42" s="2"/>
      <c r="N42" s="3"/>
    </row>
    <row r="43" spans="1:26">
      <c r="A43" s="34">
        <v>2000</v>
      </c>
      <c r="B43" s="25">
        <v>8847</v>
      </c>
      <c r="C43" s="25">
        <v>938</v>
      </c>
      <c r="D43" s="11">
        <f>C43/B43</f>
        <v>0.10602464112128406</v>
      </c>
      <c r="E43" s="25">
        <v>14</v>
      </c>
      <c r="F43" s="25">
        <v>5</v>
      </c>
      <c r="G43" s="25">
        <f>4+10+3+4+4</f>
        <v>25</v>
      </c>
      <c r="H43" s="23" t="s">
        <v>37</v>
      </c>
      <c r="I43" s="2"/>
      <c r="J43" s="2"/>
      <c r="K43" s="2"/>
      <c r="L43" s="2"/>
      <c r="M43" s="2"/>
      <c r="N43" s="3"/>
    </row>
    <row r="44" spans="1:26">
      <c r="A44" s="33">
        <v>2001</v>
      </c>
      <c r="B44" s="1">
        <v>8845</v>
      </c>
      <c r="C44" s="1">
        <v>1572</v>
      </c>
      <c r="D44" s="11">
        <f t="shared" ref="D44:D53" si="2">C44/B44</f>
        <v>0.17772752967778405</v>
      </c>
      <c r="E44" s="1">
        <v>40</v>
      </c>
      <c r="F44" s="1">
        <v>5</v>
      </c>
      <c r="G44" s="1">
        <v>56</v>
      </c>
      <c r="I44" s="2"/>
      <c r="J44" s="2"/>
      <c r="K44" s="2"/>
      <c r="L44" s="2"/>
      <c r="M44" s="2"/>
      <c r="N44" s="2"/>
    </row>
    <row r="45" spans="1:26">
      <c r="A45" s="33">
        <v>2003</v>
      </c>
      <c r="B45" s="1">
        <v>10117</v>
      </c>
      <c r="C45" s="1">
        <v>1390</v>
      </c>
      <c r="D45" s="11">
        <f t="shared" si="2"/>
        <v>0.13739250766037364</v>
      </c>
      <c r="E45" s="1">
        <v>40</v>
      </c>
      <c r="F45" s="1">
        <v>7</v>
      </c>
      <c r="G45" s="1">
        <f>40+5+7+2+12+6+2+1</f>
        <v>75</v>
      </c>
      <c r="I45" s="2"/>
      <c r="J45" s="2"/>
      <c r="K45" s="2"/>
      <c r="L45" s="2"/>
      <c r="M45" s="2"/>
      <c r="N45" s="2"/>
    </row>
    <row r="46" spans="1:26">
      <c r="A46" s="33">
        <f t="shared" ref="A46:A53" si="3">A45+2</f>
        <v>2005</v>
      </c>
      <c r="B46" s="1">
        <v>11607</v>
      </c>
      <c r="C46" s="1">
        <v>2552</v>
      </c>
      <c r="D46" s="11">
        <f t="shared" si="2"/>
        <v>0.21986732144395624</v>
      </c>
      <c r="E46" s="1">
        <v>40</v>
      </c>
      <c r="F46" s="1">
        <v>8</v>
      </c>
      <c r="G46" s="1">
        <v>82</v>
      </c>
      <c r="I46" s="2"/>
      <c r="J46" s="2"/>
      <c r="K46" s="2"/>
      <c r="L46" s="2"/>
      <c r="M46" s="2"/>
      <c r="N46" s="2"/>
    </row>
    <row r="47" spans="1:26">
      <c r="A47" s="33">
        <f t="shared" si="3"/>
        <v>2007</v>
      </c>
      <c r="B47" s="1">
        <v>11201</v>
      </c>
      <c r="C47" s="1">
        <v>2041</v>
      </c>
      <c r="D47" s="11">
        <f t="shared" si="2"/>
        <v>0.18221587358271582</v>
      </c>
      <c r="E47" s="1">
        <v>40</v>
      </c>
      <c r="F47" s="1">
        <v>7</v>
      </c>
      <c r="G47" s="1">
        <v>100</v>
      </c>
      <c r="I47" s="2"/>
      <c r="J47" s="2"/>
      <c r="K47" s="2"/>
      <c r="L47" s="2"/>
      <c r="M47" s="2"/>
      <c r="N47" s="2"/>
    </row>
    <row r="48" spans="1:26">
      <c r="A48" s="33">
        <f t="shared" si="3"/>
        <v>2009</v>
      </c>
      <c r="B48" s="1">
        <v>10289</v>
      </c>
      <c r="C48" s="1">
        <v>2166</v>
      </c>
      <c r="D48" s="11">
        <f t="shared" si="2"/>
        <v>0.21051608513946934</v>
      </c>
      <c r="E48" s="1">
        <v>40</v>
      </c>
      <c r="F48" s="1">
        <v>8</v>
      </c>
      <c r="G48" s="1">
        <v>146</v>
      </c>
      <c r="I48" s="2"/>
      <c r="J48" s="2"/>
      <c r="K48" s="2"/>
      <c r="L48" s="2"/>
      <c r="M48" s="2"/>
      <c r="N48" s="2"/>
    </row>
    <row r="49" spans="1:14">
      <c r="A49" s="33">
        <f t="shared" si="3"/>
        <v>2011</v>
      </c>
      <c r="B49" s="1">
        <v>10957</v>
      </c>
      <c r="C49" s="1">
        <v>1931</v>
      </c>
      <c r="D49" s="11">
        <f t="shared" si="2"/>
        <v>0.17623437072191292</v>
      </c>
      <c r="E49" s="1">
        <v>40</v>
      </c>
      <c r="F49" s="1">
        <v>7</v>
      </c>
      <c r="G49" s="1">
        <v>116</v>
      </c>
      <c r="I49" s="2"/>
      <c r="J49" s="2"/>
      <c r="K49" s="2"/>
      <c r="L49" s="2"/>
      <c r="M49" s="2"/>
      <c r="N49" s="2"/>
    </row>
    <row r="50" spans="1:14">
      <c r="A50" s="33">
        <f t="shared" si="3"/>
        <v>2013</v>
      </c>
      <c r="B50" s="1">
        <v>11252</v>
      </c>
      <c r="C50" s="1">
        <v>1010</v>
      </c>
      <c r="D50" s="11">
        <f t="shared" si="2"/>
        <v>8.9761820120867405E-2</v>
      </c>
      <c r="E50" s="1">
        <v>40</v>
      </c>
      <c r="F50" s="1">
        <v>6</v>
      </c>
      <c r="G50" s="1">
        <v>95</v>
      </c>
      <c r="I50" s="2"/>
      <c r="J50" s="2"/>
      <c r="K50" s="2"/>
      <c r="L50" s="2"/>
      <c r="M50" s="2"/>
      <c r="N50" s="2"/>
    </row>
    <row r="51" spans="1:14">
      <c r="A51" s="33">
        <f t="shared" si="3"/>
        <v>2015</v>
      </c>
      <c r="B51" s="1">
        <v>11679</v>
      </c>
      <c r="C51" s="1">
        <v>1934</v>
      </c>
      <c r="D51" s="11">
        <f t="shared" si="2"/>
        <v>0.16559636955218768</v>
      </c>
      <c r="E51" s="1">
        <v>40</v>
      </c>
      <c r="F51" s="1">
        <v>7</v>
      </c>
      <c r="G51" s="1">
        <v>118</v>
      </c>
      <c r="I51" s="2"/>
      <c r="J51" s="2"/>
      <c r="K51" s="2"/>
      <c r="L51" s="2"/>
      <c r="M51" s="2"/>
      <c r="N51" s="2"/>
    </row>
    <row r="52" spans="1:14">
      <c r="A52" s="33">
        <f t="shared" si="3"/>
        <v>2017</v>
      </c>
      <c r="B52" s="1">
        <v>11496</v>
      </c>
      <c r="C52" s="1">
        <v>1240</v>
      </c>
      <c r="D52" s="11">
        <f t="shared" si="2"/>
        <v>0.10786360473208072</v>
      </c>
      <c r="E52" s="1">
        <v>40</v>
      </c>
      <c r="F52" s="1">
        <v>6</v>
      </c>
      <c r="G52" s="1">
        <v>100</v>
      </c>
      <c r="I52" s="2"/>
      <c r="J52" s="2"/>
      <c r="K52" s="2"/>
      <c r="L52" s="2"/>
      <c r="M52" s="2"/>
      <c r="N52" s="2"/>
    </row>
    <row r="53" spans="1:14">
      <c r="A53" s="33">
        <f t="shared" si="3"/>
        <v>2019</v>
      </c>
      <c r="B53" s="1">
        <v>11018</v>
      </c>
      <c r="C53" s="1">
        <v>2279</v>
      </c>
      <c r="D53" s="11">
        <f t="shared" si="2"/>
        <v>0.20684334724995462</v>
      </c>
      <c r="E53" s="1">
        <v>40</v>
      </c>
      <c r="F53" s="1">
        <v>6</v>
      </c>
      <c r="G53" s="1">
        <v>98</v>
      </c>
      <c r="H53" s="2"/>
      <c r="I53" s="2"/>
      <c r="J53" s="2"/>
      <c r="K53" s="2"/>
      <c r="L53" s="2"/>
      <c r="M53" s="2"/>
      <c r="N53" s="2"/>
    </row>
  </sheetData>
  <mergeCells count="4">
    <mergeCell ref="B42:D42"/>
    <mergeCell ref="A9:G9"/>
    <mergeCell ref="A1:G1"/>
    <mergeCell ref="A16:G16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Z52"/>
  <sheetViews>
    <sheetView workbookViewId="0">
      <selection activeCell="O4" sqref="O4"/>
    </sheetView>
  </sheetViews>
  <sheetFormatPr baseColWidth="10" defaultRowHeight="14.4"/>
  <cols>
    <col min="3" max="3" width="5.6640625" bestFit="1" customWidth="1"/>
    <col min="4" max="4" width="6.109375" bestFit="1" customWidth="1"/>
    <col min="5" max="5" width="4.77734375" bestFit="1" customWidth="1"/>
    <col min="6" max="6" width="7.88671875" customWidth="1"/>
    <col min="7" max="7" width="9" customWidth="1"/>
    <col min="8" max="8" width="7.6640625" bestFit="1" customWidth="1"/>
    <col min="9" max="9" width="7.21875" bestFit="1" customWidth="1"/>
    <col min="10" max="11" width="6.77734375" bestFit="1" customWidth="1"/>
    <col min="12" max="12" width="8.21875" bestFit="1" customWidth="1"/>
    <col min="13" max="13" width="4.88671875" bestFit="1" customWidth="1"/>
    <col min="14" max="14" width="8.33203125" bestFit="1" customWidth="1"/>
    <col min="15" max="15" width="5.21875" bestFit="1" customWidth="1"/>
  </cols>
  <sheetData>
    <row r="1" spans="1:26" s="21" customFormat="1">
      <c r="B1" s="21" t="s">
        <v>39</v>
      </c>
    </row>
    <row r="2" spans="1:26" s="21" customFormat="1"/>
    <row r="3" spans="1:26">
      <c r="A3" s="1"/>
      <c r="B3" s="1" t="s">
        <v>3</v>
      </c>
      <c r="C3" s="1" t="s">
        <v>4</v>
      </c>
      <c r="D3" s="1" t="s">
        <v>53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>
      <c r="A4" s="1"/>
      <c r="B4" s="1">
        <v>1967</v>
      </c>
      <c r="C4" s="1">
        <v>82</v>
      </c>
      <c r="D4" s="1">
        <v>8</v>
      </c>
      <c r="E4" s="1">
        <v>526</v>
      </c>
      <c r="F4" s="1">
        <v>664</v>
      </c>
      <c r="G4" s="1">
        <v>764</v>
      </c>
      <c r="H4" s="1">
        <v>772</v>
      </c>
      <c r="I4" s="1">
        <v>504</v>
      </c>
      <c r="J4" s="1">
        <v>395</v>
      </c>
      <c r="K4" s="1" t="s">
        <v>16</v>
      </c>
      <c r="L4" s="1" t="s">
        <v>16</v>
      </c>
      <c r="M4" s="1">
        <v>135</v>
      </c>
      <c r="N4" s="19"/>
      <c r="O4" s="1">
        <f>SUM(C4:M4)</f>
        <v>3850</v>
      </c>
      <c r="P4" s="6"/>
      <c r="Q4" s="6"/>
      <c r="R4" s="6"/>
      <c r="S4" s="6"/>
      <c r="T4" s="6"/>
      <c r="U4" s="6"/>
      <c r="V4" s="6"/>
      <c r="W4" s="6"/>
      <c r="X4" s="6"/>
      <c r="Y4" s="7"/>
      <c r="Z4" s="6"/>
    </row>
    <row r="5" spans="1:26">
      <c r="A5" s="1"/>
      <c r="B5" s="1">
        <v>1968</v>
      </c>
      <c r="C5" s="1">
        <v>87</v>
      </c>
      <c r="D5" s="1">
        <v>9</v>
      </c>
      <c r="E5" s="1">
        <v>519</v>
      </c>
      <c r="F5" s="1">
        <v>609</v>
      </c>
      <c r="G5" s="1">
        <v>721</v>
      </c>
      <c r="H5" s="1">
        <v>780</v>
      </c>
      <c r="I5" s="1">
        <v>458</v>
      </c>
      <c r="J5" s="1">
        <v>345</v>
      </c>
      <c r="K5" s="1" t="s">
        <v>16</v>
      </c>
      <c r="L5" s="1" t="s">
        <v>16</v>
      </c>
      <c r="M5" s="1">
        <v>153</v>
      </c>
      <c r="N5" s="19"/>
      <c r="O5" s="1">
        <f>SUM(C5:M5)</f>
        <v>3681</v>
      </c>
      <c r="P5" s="6"/>
      <c r="Q5" s="6"/>
      <c r="R5" s="6"/>
      <c r="S5" s="6"/>
      <c r="T5" s="6"/>
      <c r="U5" s="6"/>
      <c r="V5" s="6"/>
      <c r="W5" s="6"/>
      <c r="X5" s="6"/>
      <c r="Y5" s="7"/>
      <c r="Z5" s="6"/>
    </row>
    <row r="6" spans="1:26">
      <c r="A6" s="1"/>
      <c r="B6" s="1">
        <v>1969</v>
      </c>
      <c r="C6" s="1">
        <v>84</v>
      </c>
      <c r="D6" s="1">
        <v>5</v>
      </c>
      <c r="E6" s="1">
        <v>617</v>
      </c>
      <c r="F6" s="1">
        <v>700</v>
      </c>
      <c r="G6" s="1">
        <v>941</v>
      </c>
      <c r="H6" s="1">
        <v>1034</v>
      </c>
      <c r="I6" s="1">
        <v>653</v>
      </c>
      <c r="J6" s="1">
        <v>351</v>
      </c>
      <c r="K6" s="1">
        <v>104</v>
      </c>
      <c r="L6" s="1" t="s">
        <v>16</v>
      </c>
      <c r="M6" s="1">
        <v>182</v>
      </c>
      <c r="N6" s="19"/>
      <c r="O6" s="1">
        <f>SUM(C6:M6)</f>
        <v>4671</v>
      </c>
      <c r="P6" s="6"/>
      <c r="Q6" s="6"/>
      <c r="R6" s="6"/>
      <c r="S6" s="6"/>
      <c r="T6" s="6"/>
      <c r="U6" s="6"/>
      <c r="V6" s="6"/>
      <c r="W6" s="6"/>
      <c r="X6" s="6"/>
      <c r="Y6" s="7"/>
      <c r="Z6" s="6"/>
    </row>
    <row r="7" spans="1:26">
      <c r="A7" s="1"/>
      <c r="B7" s="1">
        <v>1970</v>
      </c>
      <c r="C7" s="1" t="s">
        <v>16</v>
      </c>
      <c r="D7" s="1" t="s">
        <v>16</v>
      </c>
      <c r="E7" s="1">
        <v>655</v>
      </c>
      <c r="F7" s="1" t="s">
        <v>16</v>
      </c>
      <c r="G7" s="1">
        <v>1030</v>
      </c>
      <c r="H7" s="1">
        <v>1050</v>
      </c>
      <c r="I7" s="1">
        <v>752</v>
      </c>
      <c r="J7" s="1">
        <v>498</v>
      </c>
      <c r="K7" s="1" t="s">
        <v>16</v>
      </c>
      <c r="L7" s="1">
        <v>123</v>
      </c>
      <c r="M7" s="1" t="s">
        <v>16</v>
      </c>
      <c r="N7" s="19"/>
      <c r="O7" s="1">
        <f>SUM(C7:M7)</f>
        <v>4108</v>
      </c>
      <c r="P7" s="6"/>
      <c r="Q7" s="6"/>
      <c r="R7" s="6"/>
      <c r="S7" s="6"/>
      <c r="T7" s="6"/>
      <c r="U7" s="6"/>
      <c r="V7" s="6"/>
      <c r="W7" s="6"/>
      <c r="X7" s="6"/>
      <c r="Y7" s="7"/>
      <c r="Z7" s="6"/>
    </row>
    <row r="8" spans="1:26">
      <c r="A8" s="1"/>
      <c r="B8" s="1">
        <v>1971</v>
      </c>
      <c r="C8" s="1" t="s">
        <v>16</v>
      </c>
      <c r="D8" s="1" t="s">
        <v>16</v>
      </c>
      <c r="E8" s="1">
        <v>631</v>
      </c>
      <c r="F8" s="1">
        <v>663</v>
      </c>
      <c r="G8" s="1">
        <v>1154</v>
      </c>
      <c r="H8" s="1">
        <v>1121</v>
      </c>
      <c r="I8" s="1" t="s">
        <v>16</v>
      </c>
      <c r="J8" s="1" t="s">
        <v>19</v>
      </c>
      <c r="K8" s="1" t="s">
        <v>16</v>
      </c>
      <c r="L8" s="1" t="s">
        <v>16</v>
      </c>
      <c r="M8" s="1" t="s">
        <v>16</v>
      </c>
      <c r="N8" s="1" t="s">
        <v>16</v>
      </c>
      <c r="O8" s="1">
        <f>SUM(C8:M8)</f>
        <v>3569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s="21" customForma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26">
      <c r="A10" s="1"/>
      <c r="B10" s="1" t="s">
        <v>1</v>
      </c>
      <c r="C10" s="1" t="s">
        <v>4</v>
      </c>
      <c r="D10" s="1" t="s">
        <v>53</v>
      </c>
      <c r="E10" s="1" t="s">
        <v>5</v>
      </c>
      <c r="F10" s="1" t="s">
        <v>6</v>
      </c>
      <c r="G10" s="1" t="s">
        <v>7</v>
      </c>
      <c r="H10" s="1" t="s">
        <v>8</v>
      </c>
      <c r="I10" s="1" t="s">
        <v>9</v>
      </c>
      <c r="J10" s="1" t="s">
        <v>10</v>
      </c>
      <c r="K10" s="1" t="s">
        <v>11</v>
      </c>
      <c r="L10" s="1" t="s">
        <v>20</v>
      </c>
      <c r="M10" s="1" t="s">
        <v>13</v>
      </c>
      <c r="N10" s="1" t="s">
        <v>14</v>
      </c>
      <c r="O10" s="1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>
      <c r="A11" s="1"/>
      <c r="B11" s="1">
        <v>1967</v>
      </c>
      <c r="C11" s="1">
        <v>52</v>
      </c>
      <c r="D11" s="1">
        <v>4</v>
      </c>
      <c r="E11" s="1">
        <v>187</v>
      </c>
      <c r="F11" s="1">
        <v>245</v>
      </c>
      <c r="G11" s="1">
        <v>205</v>
      </c>
      <c r="H11" s="1">
        <v>262</v>
      </c>
      <c r="I11" s="1">
        <v>262</v>
      </c>
      <c r="J11" s="1">
        <v>158</v>
      </c>
      <c r="K11" s="1" t="s">
        <v>16</v>
      </c>
      <c r="L11" s="1" t="s">
        <v>16</v>
      </c>
      <c r="M11" s="1">
        <v>57</v>
      </c>
      <c r="N11" s="19"/>
      <c r="O11" s="1">
        <f>SUM(C11:N11)</f>
        <v>1432</v>
      </c>
      <c r="P11" s="6"/>
      <c r="Q11" s="6"/>
      <c r="R11" s="6"/>
      <c r="S11" s="6"/>
      <c r="T11" s="6"/>
      <c r="U11" s="6"/>
      <c r="V11" s="6"/>
      <c r="W11" s="6"/>
      <c r="X11" s="6"/>
      <c r="Y11" s="7"/>
      <c r="Z11" s="6"/>
    </row>
    <row r="12" spans="1:26">
      <c r="A12" s="1"/>
      <c r="B12" s="1">
        <v>1968</v>
      </c>
      <c r="C12" s="1">
        <v>60</v>
      </c>
      <c r="D12" s="1">
        <v>9</v>
      </c>
      <c r="E12" s="1">
        <v>258</v>
      </c>
      <c r="F12" s="1">
        <v>307</v>
      </c>
      <c r="G12" s="1">
        <v>213</v>
      </c>
      <c r="H12" s="1">
        <v>198</v>
      </c>
      <c r="I12" s="1">
        <v>303</v>
      </c>
      <c r="J12" s="1">
        <v>103</v>
      </c>
      <c r="K12" s="1" t="s">
        <v>16</v>
      </c>
      <c r="L12" s="1" t="s">
        <v>16</v>
      </c>
      <c r="M12" s="1">
        <v>53</v>
      </c>
      <c r="N12" s="19"/>
      <c r="O12" s="1">
        <f>SUM(C12:N12)</f>
        <v>1504</v>
      </c>
      <c r="P12" s="6"/>
      <c r="Q12" s="6"/>
      <c r="R12" s="6"/>
      <c r="S12" s="6"/>
      <c r="T12" s="6"/>
      <c r="U12" s="6"/>
      <c r="V12" s="6"/>
      <c r="W12" s="6"/>
      <c r="X12" s="6"/>
      <c r="Y12" s="7"/>
      <c r="Z12" s="6"/>
    </row>
    <row r="13" spans="1:26">
      <c r="A13" s="1"/>
      <c r="B13" s="1">
        <v>1969</v>
      </c>
      <c r="C13" s="1">
        <v>55</v>
      </c>
      <c r="D13" s="1">
        <v>5</v>
      </c>
      <c r="E13" s="1">
        <v>259</v>
      </c>
      <c r="F13" s="1">
        <v>213</v>
      </c>
      <c r="G13" s="1">
        <v>259</v>
      </c>
      <c r="H13" s="1">
        <v>280</v>
      </c>
      <c r="I13" s="1">
        <v>214</v>
      </c>
      <c r="J13" s="1">
        <v>169</v>
      </c>
      <c r="K13" s="1">
        <v>49</v>
      </c>
      <c r="L13" s="1" t="s">
        <v>16</v>
      </c>
      <c r="M13" s="1">
        <v>47</v>
      </c>
      <c r="N13" s="19"/>
      <c r="O13" s="1">
        <f>SUM(C13:N13)</f>
        <v>1550</v>
      </c>
      <c r="P13" s="6"/>
      <c r="Q13" s="6"/>
      <c r="R13" s="6"/>
      <c r="S13" s="6"/>
      <c r="T13" s="6"/>
      <c r="U13" s="6"/>
      <c r="V13" s="6"/>
      <c r="W13" s="6"/>
      <c r="X13" s="6"/>
      <c r="Y13" s="7"/>
      <c r="Z13" s="6"/>
    </row>
    <row r="14" spans="1:26">
      <c r="A14" s="1"/>
      <c r="B14" s="1">
        <v>1970</v>
      </c>
      <c r="C14" s="1" t="s">
        <v>16</v>
      </c>
      <c r="D14" s="1" t="s">
        <v>16</v>
      </c>
      <c r="E14" s="1">
        <v>230</v>
      </c>
      <c r="F14" s="1" t="s">
        <v>16</v>
      </c>
      <c r="G14" s="1">
        <v>210</v>
      </c>
      <c r="H14" s="1">
        <v>361</v>
      </c>
      <c r="I14" s="1">
        <v>199</v>
      </c>
      <c r="J14" s="1">
        <v>139</v>
      </c>
      <c r="K14" s="1" t="s">
        <v>16</v>
      </c>
      <c r="L14" s="1">
        <v>98</v>
      </c>
      <c r="M14" s="1" t="s">
        <v>16</v>
      </c>
      <c r="N14" s="19"/>
      <c r="O14" s="1">
        <f>SUM(C14:N14)</f>
        <v>1237</v>
      </c>
      <c r="P14" s="6"/>
      <c r="Q14" s="6"/>
      <c r="R14" s="6"/>
      <c r="S14" s="6"/>
      <c r="T14" s="6"/>
      <c r="U14" s="6"/>
      <c r="V14" s="6"/>
      <c r="W14" s="6"/>
      <c r="X14" s="6"/>
      <c r="Y14" s="7"/>
      <c r="Z14" s="6"/>
    </row>
    <row r="15" spans="1:26">
      <c r="A15" s="1"/>
      <c r="B15" s="1">
        <v>1971</v>
      </c>
      <c r="C15" s="1" t="s">
        <v>16</v>
      </c>
      <c r="D15" s="1" t="s">
        <v>16</v>
      </c>
      <c r="E15" s="1">
        <v>172</v>
      </c>
      <c r="F15" s="1">
        <v>197</v>
      </c>
      <c r="G15" s="1">
        <v>63</v>
      </c>
      <c r="H15" s="1">
        <v>304</v>
      </c>
      <c r="I15" s="1" t="s">
        <v>16</v>
      </c>
      <c r="J15" s="1" t="s">
        <v>19</v>
      </c>
      <c r="K15" s="1" t="s">
        <v>16</v>
      </c>
      <c r="L15" s="1" t="s">
        <v>16</v>
      </c>
      <c r="M15" s="1" t="s">
        <v>16</v>
      </c>
      <c r="N15" s="1" t="s">
        <v>16</v>
      </c>
      <c r="O15" s="1">
        <f>SUM(C15:N15)</f>
        <v>736</v>
      </c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s="21" customForma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26">
      <c r="A17" s="1"/>
      <c r="B17" s="1" t="s">
        <v>17</v>
      </c>
      <c r="C17" s="1" t="s">
        <v>4</v>
      </c>
      <c r="D17" s="1" t="s">
        <v>53</v>
      </c>
      <c r="E17" s="1" t="s">
        <v>21</v>
      </c>
      <c r="F17" s="1" t="s">
        <v>6</v>
      </c>
      <c r="G17" s="1" t="s">
        <v>7</v>
      </c>
      <c r="H17" s="1" t="s">
        <v>8</v>
      </c>
      <c r="I17" s="1" t="s">
        <v>9</v>
      </c>
      <c r="J17" s="1" t="s">
        <v>10</v>
      </c>
      <c r="K17" s="1" t="s">
        <v>11</v>
      </c>
      <c r="L17" s="1" t="s">
        <v>20</v>
      </c>
      <c r="M17" s="1" t="s">
        <v>13</v>
      </c>
      <c r="N17" s="1" t="s">
        <v>14</v>
      </c>
      <c r="O17" s="1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>
      <c r="A18" s="1"/>
      <c r="B18" s="1">
        <v>1967</v>
      </c>
      <c r="C18" s="20">
        <f t="shared" ref="C18:J20" si="0">C11/C4%</f>
        <v>63.41463414634147</v>
      </c>
      <c r="D18" s="20">
        <f t="shared" si="0"/>
        <v>50</v>
      </c>
      <c r="E18" s="20">
        <f t="shared" si="0"/>
        <v>35.551330798479086</v>
      </c>
      <c r="F18" s="20">
        <f t="shared" si="0"/>
        <v>36.897590361445786</v>
      </c>
      <c r="G18" s="20">
        <f t="shared" si="0"/>
        <v>26.832460732984295</v>
      </c>
      <c r="H18" s="20">
        <f t="shared" si="0"/>
        <v>33.937823834196891</v>
      </c>
      <c r="I18" s="20">
        <f t="shared" si="0"/>
        <v>51.984126984126981</v>
      </c>
      <c r="J18" s="20">
        <f t="shared" si="0"/>
        <v>40</v>
      </c>
      <c r="K18" s="20" t="s">
        <v>16</v>
      </c>
      <c r="L18" s="20" t="s">
        <v>16</v>
      </c>
      <c r="M18" s="20">
        <f>M11/M4%</f>
        <v>42.222222222222221</v>
      </c>
      <c r="N18" s="19"/>
      <c r="O18" s="20">
        <f>O11/O4%</f>
        <v>37.194805194805198</v>
      </c>
      <c r="P18" s="8"/>
      <c r="Q18" s="8"/>
      <c r="R18" s="8"/>
      <c r="S18" s="8"/>
      <c r="T18" s="8"/>
      <c r="U18" s="8"/>
      <c r="V18" s="8"/>
      <c r="W18" s="8"/>
      <c r="X18" s="8"/>
      <c r="Y18" s="7"/>
      <c r="Z18" s="8"/>
    </row>
    <row r="19" spans="1:26">
      <c r="A19" s="1"/>
      <c r="B19" s="1">
        <v>1968</v>
      </c>
      <c r="C19" s="20">
        <f t="shared" si="0"/>
        <v>68.965517241379317</v>
      </c>
      <c r="D19" s="20">
        <f t="shared" si="0"/>
        <v>100</v>
      </c>
      <c r="E19" s="20">
        <f t="shared" si="0"/>
        <v>49.710982658959537</v>
      </c>
      <c r="F19" s="20">
        <f t="shared" si="0"/>
        <v>50.410509031198686</v>
      </c>
      <c r="G19" s="20">
        <f t="shared" si="0"/>
        <v>29.542302357836338</v>
      </c>
      <c r="H19" s="20">
        <f t="shared" si="0"/>
        <v>25.384615384615387</v>
      </c>
      <c r="I19" s="20">
        <f t="shared" si="0"/>
        <v>66.157205240174676</v>
      </c>
      <c r="J19" s="20">
        <f t="shared" si="0"/>
        <v>29.855072463768114</v>
      </c>
      <c r="K19" s="20" t="s">
        <v>16</v>
      </c>
      <c r="L19" s="20" t="s">
        <v>16</v>
      </c>
      <c r="M19" s="20">
        <f>M12/M5%</f>
        <v>34.640522875816991</v>
      </c>
      <c r="N19" s="19"/>
      <c r="O19" s="20">
        <f>O12/O5%</f>
        <v>40.858462374354794</v>
      </c>
      <c r="P19" s="8"/>
      <c r="Q19" s="8"/>
      <c r="R19" s="8"/>
      <c r="S19" s="8"/>
      <c r="T19" s="8"/>
      <c r="U19" s="8"/>
      <c r="V19" s="8"/>
      <c r="W19" s="8"/>
      <c r="X19" s="8"/>
      <c r="Y19" s="7"/>
      <c r="Z19" s="8"/>
    </row>
    <row r="20" spans="1:26">
      <c r="A20" s="1"/>
      <c r="B20" s="1">
        <v>1969</v>
      </c>
      <c r="C20" s="20">
        <f t="shared" si="0"/>
        <v>65.476190476190482</v>
      </c>
      <c r="D20" s="20">
        <f t="shared" si="0"/>
        <v>100</v>
      </c>
      <c r="E20" s="20">
        <f t="shared" si="0"/>
        <v>41.977309562398702</v>
      </c>
      <c r="F20" s="20">
        <f t="shared" si="0"/>
        <v>30.428571428571427</v>
      </c>
      <c r="G20" s="20">
        <f t="shared" si="0"/>
        <v>27.523910733262486</v>
      </c>
      <c r="H20" s="20">
        <f t="shared" si="0"/>
        <v>27.079303675048358</v>
      </c>
      <c r="I20" s="20">
        <f t="shared" si="0"/>
        <v>32.771822358346093</v>
      </c>
      <c r="J20" s="20">
        <f t="shared" si="0"/>
        <v>48.148148148148152</v>
      </c>
      <c r="K20" s="20">
        <f>K13/K6%</f>
        <v>47.115384615384613</v>
      </c>
      <c r="L20" s="20" t="s">
        <v>16</v>
      </c>
      <c r="M20" s="20">
        <f>M13/M6%</f>
        <v>25.824175824175825</v>
      </c>
      <c r="N20" s="19"/>
      <c r="O20" s="20">
        <f>O13/O6%</f>
        <v>33.183472489830869</v>
      </c>
      <c r="P20" s="8"/>
      <c r="Q20" s="8"/>
      <c r="R20" s="8"/>
      <c r="S20" s="8"/>
      <c r="T20" s="8"/>
      <c r="U20" s="8"/>
      <c r="V20" s="8"/>
      <c r="W20" s="8"/>
      <c r="X20" s="8"/>
      <c r="Y20" s="7"/>
      <c r="Z20" s="8"/>
    </row>
    <row r="21" spans="1:26">
      <c r="A21" s="1"/>
      <c r="B21" s="1">
        <v>1970</v>
      </c>
      <c r="C21" s="20" t="s">
        <v>16</v>
      </c>
      <c r="D21" s="20" t="s">
        <v>16</v>
      </c>
      <c r="E21" s="20">
        <f>E14/E7%</f>
        <v>35.114503816793892</v>
      </c>
      <c r="F21" s="20" t="s">
        <v>16</v>
      </c>
      <c r="G21" s="20">
        <f>G14/G7%</f>
        <v>20.388349514563107</v>
      </c>
      <c r="H21" s="20">
        <f>H14/H7%</f>
        <v>34.38095238095238</v>
      </c>
      <c r="I21" s="20">
        <f>I14/I7%</f>
        <v>26.462765957446809</v>
      </c>
      <c r="J21" s="20">
        <f>J14/J7%</f>
        <v>27.91164658634538</v>
      </c>
      <c r="K21" s="20" t="s">
        <v>16</v>
      </c>
      <c r="L21" s="20">
        <f>L14/L7%</f>
        <v>79.674796747967477</v>
      </c>
      <c r="M21" s="20" t="s">
        <v>16</v>
      </c>
      <c r="N21" s="19"/>
      <c r="O21" s="20">
        <f>O14/O7%</f>
        <v>30.111976630963973</v>
      </c>
      <c r="P21" s="8"/>
      <c r="Q21" s="8"/>
      <c r="R21" s="8"/>
      <c r="S21" s="8"/>
      <c r="T21" s="8"/>
      <c r="U21" s="8"/>
      <c r="V21" s="8"/>
      <c r="W21" s="8"/>
      <c r="X21" s="8"/>
      <c r="Y21" s="7"/>
      <c r="Z21" s="8"/>
    </row>
    <row r="22" spans="1:26">
      <c r="A22" s="1"/>
      <c r="B22" s="1">
        <v>1971</v>
      </c>
      <c r="C22" s="20" t="s">
        <v>16</v>
      </c>
      <c r="D22" s="20" t="s">
        <v>16</v>
      </c>
      <c r="E22" s="20">
        <f>E15/E8%</f>
        <v>27.258320126782888</v>
      </c>
      <c r="F22" s="20">
        <f>F15/F8%</f>
        <v>29.713423831070891</v>
      </c>
      <c r="G22" s="20">
        <f>G15/G8%</f>
        <v>5.4592720970537263</v>
      </c>
      <c r="H22" s="20">
        <f>H15/H8%</f>
        <v>27.118644067796609</v>
      </c>
      <c r="I22" s="20" t="s">
        <v>16</v>
      </c>
      <c r="J22" s="20" t="s">
        <v>19</v>
      </c>
      <c r="K22" s="20" t="s">
        <v>16</v>
      </c>
      <c r="L22" s="20" t="s">
        <v>16</v>
      </c>
      <c r="M22" s="20" t="s">
        <v>16</v>
      </c>
      <c r="N22" s="1" t="s">
        <v>16</v>
      </c>
      <c r="O22" s="20">
        <f>O15/O8%</f>
        <v>20.622022975623427</v>
      </c>
      <c r="P22" s="8"/>
      <c r="Q22" s="8"/>
      <c r="R22" s="8"/>
      <c r="S22" s="8"/>
      <c r="T22" s="8"/>
      <c r="U22" s="8"/>
      <c r="V22" s="8"/>
      <c r="W22" s="8"/>
      <c r="X22" s="8"/>
      <c r="Y22" s="6"/>
      <c r="Z22" s="8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>
      <c r="A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>
      <c r="A25" s="1"/>
      <c r="B25" s="21" t="s">
        <v>44</v>
      </c>
      <c r="H25" s="1"/>
      <c r="I25" s="1"/>
      <c r="J25" s="1"/>
      <c r="K25" s="1"/>
      <c r="L25" s="1"/>
      <c r="M25" s="1"/>
      <c r="N25" s="1"/>
      <c r="O25" s="1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>
      <c r="A26" s="1"/>
      <c r="B26" s="30" t="s">
        <v>62</v>
      </c>
      <c r="H26" s="1"/>
      <c r="I26" s="1"/>
      <c r="J26" s="1"/>
      <c r="K26" s="1"/>
      <c r="L26" s="1"/>
      <c r="M26" s="1"/>
      <c r="N26" s="1"/>
      <c r="O26" s="1"/>
      <c r="P26" s="8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>
      <c r="A27" s="1"/>
      <c r="B27" s="30" t="s">
        <v>63</v>
      </c>
      <c r="H27" s="1"/>
      <c r="I27" s="1"/>
      <c r="J27" s="1"/>
      <c r="K27" s="1"/>
      <c r="L27" s="1"/>
      <c r="M27" s="1"/>
      <c r="N27" s="1"/>
      <c r="O27" s="1"/>
      <c r="P27" s="8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>
      <c r="A28" s="1"/>
      <c r="B28" s="30" t="s">
        <v>64</v>
      </c>
      <c r="H28" s="1"/>
      <c r="I28" s="1"/>
      <c r="J28" s="1"/>
      <c r="K28" s="1"/>
      <c r="L28" s="1"/>
      <c r="M28" s="1"/>
      <c r="N28" s="1"/>
      <c r="O28" s="1"/>
      <c r="P28" s="8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>
      <c r="A29" s="1"/>
      <c r="B29" s="21" t="s">
        <v>45</v>
      </c>
      <c r="H29" s="1"/>
      <c r="I29" s="1"/>
      <c r="J29" s="1"/>
      <c r="K29" s="1"/>
      <c r="L29" s="1"/>
      <c r="M29" s="1"/>
      <c r="N29" s="1"/>
      <c r="O29" s="1"/>
      <c r="P29" s="8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>
      <c r="A30" s="1"/>
      <c r="H30" s="1"/>
      <c r="I30" s="1"/>
      <c r="J30" s="1"/>
      <c r="K30" s="1"/>
      <c r="L30" s="1"/>
      <c r="M30" s="1"/>
      <c r="N30" s="1"/>
      <c r="O30" s="1"/>
      <c r="P30" s="8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>
      <c r="A31" s="1"/>
      <c r="B31" s="1" t="s">
        <v>22</v>
      </c>
      <c r="C31" s="1" t="s">
        <v>46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>
      <c r="A32" s="1"/>
      <c r="B32" s="1">
        <v>1967</v>
      </c>
      <c r="C32" s="25">
        <f>5+2+25+34+13+1+20+28+29+3+5</f>
        <v>165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>
      <c r="A33" s="1"/>
      <c r="B33" s="1">
        <v>1968</v>
      </c>
      <c r="C33" s="25">
        <f>19+12+19+18+2+24+9+21+7</f>
        <v>131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>
      <c r="A34" s="1"/>
      <c r="B34" s="1">
        <v>1969</v>
      </c>
      <c r="C34" s="25">
        <f>5+29+19+19+1+13+4+21+2+33+3</f>
        <v>149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>
      <c r="A35" s="1"/>
      <c r="B35" s="1">
        <v>1970</v>
      </c>
      <c r="C35" s="25">
        <f>6+11+14+8+19+22+2+1+10+2+2</f>
        <v>97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>
      <c r="A36" s="1"/>
      <c r="B36" s="1">
        <v>1971</v>
      </c>
      <c r="C36" s="25">
        <f>23+11+11+20+2+1+11+2+2+2+1</f>
        <v>86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>
      <c r="A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>
      <c r="A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>
      <c r="A39" s="13"/>
      <c r="B39" s="1" t="s">
        <v>50</v>
      </c>
      <c r="C39" s="17"/>
      <c r="D39" s="14"/>
      <c r="E39" s="13"/>
      <c r="F39" s="13"/>
      <c r="G39" s="13"/>
      <c r="H39" s="14"/>
      <c r="I39" s="13"/>
      <c r="J39" s="13"/>
      <c r="K39" s="13"/>
      <c r="L39" s="13"/>
      <c r="M39" s="13"/>
      <c r="N39" s="13"/>
      <c r="O39" s="13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>
      <c r="A40" s="13"/>
      <c r="B40" s="30" t="s">
        <v>52</v>
      </c>
      <c r="C40" s="1"/>
      <c r="D40" s="1"/>
      <c r="E40" s="1"/>
      <c r="F40" s="13"/>
      <c r="G40" s="13"/>
      <c r="H40" s="14"/>
      <c r="I40" s="13"/>
      <c r="J40" s="13"/>
      <c r="K40" s="13"/>
      <c r="L40" s="13"/>
      <c r="M40" s="13"/>
      <c r="N40" s="13"/>
      <c r="O40" s="13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s="21" customFormat="1">
      <c r="B41" s="30" t="s">
        <v>65</v>
      </c>
      <c r="C41" s="1"/>
      <c r="D41" s="1"/>
      <c r="E41" s="1"/>
      <c r="H41" s="22"/>
    </row>
    <row r="42" spans="1:26">
      <c r="A42" s="13"/>
      <c r="B42" s="30" t="s">
        <v>68</v>
      </c>
      <c r="G42" s="13"/>
      <c r="H42" s="14"/>
      <c r="I42" s="13"/>
      <c r="J42" s="13"/>
      <c r="K42" s="13"/>
      <c r="L42" s="13"/>
      <c r="M42" s="13"/>
      <c r="N42" s="13"/>
      <c r="O42" s="13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>
      <c r="A43" s="13"/>
      <c r="H43" s="14"/>
      <c r="I43" s="13"/>
      <c r="J43" s="13"/>
      <c r="K43" s="13"/>
      <c r="L43" s="13"/>
      <c r="M43" s="13"/>
      <c r="N43" s="13"/>
      <c r="O43" s="13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>
      <c r="A44" s="13"/>
      <c r="B44" s="1" t="s">
        <v>22</v>
      </c>
      <c r="C44" s="1" t="s">
        <v>47</v>
      </c>
      <c r="D44" s="1" t="s">
        <v>23</v>
      </c>
      <c r="E44" s="1" t="s">
        <v>24</v>
      </c>
      <c r="F44" s="1" t="s">
        <v>48</v>
      </c>
      <c r="G44" s="1" t="s">
        <v>51</v>
      </c>
      <c r="H44" s="14"/>
      <c r="I44" s="13"/>
      <c r="J44" s="13"/>
      <c r="K44" s="13"/>
      <c r="L44" s="13"/>
      <c r="M44" s="13"/>
      <c r="N44" s="13"/>
      <c r="O44" s="13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>
      <c r="A45" s="13"/>
      <c r="B45" s="1">
        <v>1967</v>
      </c>
      <c r="C45" s="1" t="s">
        <v>29</v>
      </c>
      <c r="D45" s="30">
        <v>106</v>
      </c>
      <c r="E45" s="31">
        <v>40.458015267175568</v>
      </c>
      <c r="F45" s="1" t="s">
        <v>25</v>
      </c>
      <c r="G45" s="1" t="s">
        <v>26</v>
      </c>
      <c r="H45" s="14"/>
      <c r="I45" s="13"/>
      <c r="J45" s="13"/>
      <c r="K45" s="13"/>
      <c r="L45" s="13"/>
      <c r="M45" s="13"/>
      <c r="N45" s="13"/>
      <c r="O45" s="13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>
      <c r="A46" s="13"/>
      <c r="B46" s="1">
        <v>1967</v>
      </c>
      <c r="C46" s="1" t="s">
        <v>27</v>
      </c>
      <c r="D46" s="30">
        <v>26</v>
      </c>
      <c r="E46" s="31">
        <v>16.455696202531644</v>
      </c>
      <c r="F46" s="1" t="s">
        <v>28</v>
      </c>
      <c r="G46" s="1" t="s">
        <v>67</v>
      </c>
      <c r="H46" s="14"/>
      <c r="I46" s="13"/>
      <c r="J46" s="13"/>
      <c r="K46" s="13"/>
      <c r="L46" s="13"/>
      <c r="M46" s="13"/>
      <c r="N46" s="13"/>
      <c r="O46" s="13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>
      <c r="A47" s="13"/>
      <c r="B47" s="1">
        <v>1968</v>
      </c>
      <c r="C47" s="1" t="s">
        <v>29</v>
      </c>
      <c r="D47" s="30">
        <v>39</v>
      </c>
      <c r="E47" s="31">
        <v>19.696969696969695</v>
      </c>
      <c r="F47" s="1" t="s">
        <v>49</v>
      </c>
      <c r="G47" s="1" t="s">
        <v>67</v>
      </c>
      <c r="H47" s="14"/>
      <c r="I47" s="13"/>
      <c r="J47" s="13"/>
      <c r="K47" s="13"/>
      <c r="L47" s="13"/>
      <c r="M47" s="13"/>
      <c r="N47" s="13"/>
      <c r="O47" s="13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>
      <c r="A48" s="13"/>
      <c r="B48" s="1">
        <v>1970</v>
      </c>
      <c r="C48" s="1" t="s">
        <v>29</v>
      </c>
      <c r="D48" s="30">
        <v>139</v>
      </c>
      <c r="E48" s="31">
        <v>38.504155124653742</v>
      </c>
      <c r="F48" s="1" t="s">
        <v>30</v>
      </c>
      <c r="G48" s="1" t="s">
        <v>31</v>
      </c>
      <c r="H48" s="22"/>
      <c r="I48" s="13"/>
      <c r="J48" s="13"/>
      <c r="K48" s="13"/>
      <c r="L48" s="13"/>
      <c r="M48" s="13"/>
      <c r="N48" s="13"/>
      <c r="O48" s="13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>
      <c r="A49" s="13"/>
      <c r="B49" s="1">
        <v>1970</v>
      </c>
      <c r="C49" s="1" t="s">
        <v>32</v>
      </c>
      <c r="D49" s="30">
        <v>101</v>
      </c>
      <c r="E49" s="31">
        <v>48.095238095238095</v>
      </c>
      <c r="F49" s="28" t="s">
        <v>30</v>
      </c>
      <c r="G49" s="28" t="s">
        <v>33</v>
      </c>
      <c r="H49" s="13"/>
      <c r="I49" s="13"/>
      <c r="J49" s="13"/>
      <c r="K49" s="13"/>
      <c r="L49" s="13"/>
      <c r="M49" s="13"/>
      <c r="N49" s="13"/>
      <c r="O49" s="13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>
      <c r="B50" s="1"/>
      <c r="C50" s="28"/>
      <c r="D50" s="28"/>
      <c r="E50" s="29"/>
      <c r="G50" s="13"/>
    </row>
    <row r="51" spans="1:26">
      <c r="B51" s="17"/>
      <c r="C51" s="17"/>
      <c r="D51" s="13"/>
      <c r="E51" s="13"/>
      <c r="F51" s="1" t="s">
        <v>69</v>
      </c>
    </row>
    <row r="52" spans="1:26">
      <c r="F52" s="1" t="s">
        <v>66</v>
      </c>
    </row>
  </sheetData>
  <pageMargins left="0.7" right="0.7" top="0.78740157499999996" bottom="0.78740157499999996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29" sqref="L29"/>
    </sheetView>
  </sheetViews>
  <sheetFormatPr baseColWidth="10" defaultRowHeight="14.4"/>
  <sheetData/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cols>
    <col min="1" max="1" width="67.109375" style="30" customWidth="1"/>
  </cols>
  <sheetData>
    <row r="1" spans="1:1" ht="43.2">
      <c r="A1" s="32" t="s">
        <v>59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Wahlbeteilig., Kand. u. Listen</vt:lpstr>
      <vt:lpstr>Details 1967-1971 </vt:lpstr>
      <vt:lpstr>Grafiken</vt:lpstr>
      <vt:lpstr>Quelle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2019-03-05T17:17:40Z</dcterms:created>
  <dcterms:modified xsi:type="dcterms:W3CDTF">2019-03-27T22:03:25Z</dcterms:modified>
</cp:coreProperties>
</file>